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D:\dbase\fattidame\"/>
    </mc:Choice>
  </mc:AlternateContent>
  <xr:revisionPtr revIDLastSave="0" documentId="13_ncr:1_{641EC07D-17E7-47FF-92E4-7175E263F502}" xr6:coauthVersionLast="47" xr6:coauthVersionMax="47" xr10:uidLastSave="{00000000-0000-0000-0000-000000000000}"/>
  <workbookProtection workbookAlgorithmName="SHA-512" workbookHashValue="TBVHPZjDELjoQEtVtupNvVLDTMYc4ABGhbhXvG/br3eLNtb/wCoSxMFXdzg5OWOfxIVIb21ziH5/uyaypG4fYQ==" workbookSaltValue="y1PosKpPwQoPaS7odHsKDA==" workbookSpinCount="100000" lockStructure="1"/>
  <bookViews>
    <workbookView xWindow="-120" yWindow="-120" windowWidth="29040" windowHeight="15840" activeTab="2" xr2:uid="{E166BCFF-748D-410E-9877-4F378E08511D}"/>
  </bookViews>
  <sheets>
    <sheet name="Dati" sheetId="1" r:id="rId1"/>
    <sheet name="Elaborazioni" sheetId="2" state="veryHidden" r:id="rId2"/>
    <sheet name="GAM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2" l="1"/>
  <c r="G114" i="2" s="1"/>
  <c r="B29" i="2"/>
  <c r="T28" i="2" s="1"/>
  <c r="B28" i="2"/>
  <c r="K28" i="2" s="1"/>
  <c r="B35" i="2"/>
  <c r="T34" i="2" s="1"/>
  <c r="B34" i="2"/>
  <c r="K34" i="2" s="1"/>
  <c r="B41" i="2"/>
  <c r="T40" i="2" s="1"/>
  <c r="B40" i="2"/>
  <c r="K40" i="2" s="1"/>
  <c r="B47" i="2"/>
  <c r="T46" i="2" s="1"/>
  <c r="B46" i="2"/>
  <c r="K46" i="2" s="1"/>
  <c r="B53" i="2"/>
  <c r="T52" i="2" s="1"/>
  <c r="B52" i="2"/>
  <c r="K52" i="2" s="1"/>
  <c r="B59" i="2"/>
  <c r="T58" i="2" s="1"/>
  <c r="B58" i="2"/>
  <c r="K58" i="2" s="1"/>
  <c r="B65" i="2"/>
  <c r="T64" i="2" s="1"/>
  <c r="B64" i="2"/>
  <c r="K64" i="2" s="1"/>
  <c r="B71" i="2"/>
  <c r="T70" i="2" s="1"/>
  <c r="B70" i="2"/>
  <c r="K70" i="2" s="1"/>
  <c r="B77" i="2"/>
  <c r="T76" i="2" s="1"/>
  <c r="B76" i="2"/>
  <c r="K76" i="2" s="1"/>
  <c r="B83" i="2"/>
  <c r="T82" i="2" s="1"/>
  <c r="B82" i="2"/>
  <c r="K82" i="2" s="1"/>
  <c r="G82" i="2"/>
  <c r="B91" i="2"/>
  <c r="T90" i="2" s="1"/>
  <c r="B90" i="2"/>
  <c r="F90" i="2" s="1"/>
  <c r="B97" i="2"/>
  <c r="T96" i="2" s="1"/>
  <c r="B96" i="2"/>
  <c r="L96" i="2" s="1"/>
  <c r="B103" i="2"/>
  <c r="T102" i="2" s="1"/>
  <c r="B102" i="2"/>
  <c r="I102" i="2" s="1"/>
  <c r="B109" i="2"/>
  <c r="T108" i="2" s="1"/>
  <c r="B108" i="2"/>
  <c r="F108" i="2" s="1"/>
  <c r="B115" i="2"/>
  <c r="T114" i="2" s="1"/>
  <c r="B121" i="2"/>
  <c r="T120" i="2" s="1"/>
  <c r="B120" i="2"/>
  <c r="J120" i="2" s="1"/>
  <c r="B127" i="2"/>
  <c r="T126" i="2" s="1"/>
  <c r="B126" i="2"/>
  <c r="H126" i="2" s="1"/>
  <c r="B133" i="2"/>
  <c r="T132" i="2" s="1"/>
  <c r="B132" i="2"/>
  <c r="H132" i="2" s="1"/>
  <c r="B139" i="2"/>
  <c r="T138" i="2" s="1"/>
  <c r="B138" i="2"/>
  <c r="H138" i="2" s="1"/>
  <c r="B145" i="2"/>
  <c r="T144" i="2" s="1"/>
  <c r="B144" i="2"/>
  <c r="H144" i="2" s="1"/>
  <c r="B4" i="2"/>
  <c r="G13" i="3" s="1"/>
  <c r="B3" i="2"/>
  <c r="G6" i="3" s="1"/>
  <c r="A84" i="1"/>
  <c r="W4" i="2" s="1"/>
  <c r="K8" i="3" s="1"/>
  <c r="A22" i="1"/>
  <c r="AI2" i="2"/>
  <c r="AI5" i="2"/>
  <c r="AI4" i="2"/>
  <c r="AI3" i="2"/>
  <c r="AH5" i="2"/>
  <c r="AH4" i="2"/>
  <c r="AH3" i="2"/>
  <c r="AH2" i="2"/>
  <c r="AH1" i="2"/>
  <c r="A25" i="1"/>
  <c r="A26" i="2" s="1"/>
  <c r="B11" i="2"/>
  <c r="B5" i="2"/>
  <c r="C138" i="2"/>
  <c r="A145" i="2"/>
  <c r="A144" i="2"/>
  <c r="B143" i="2"/>
  <c r="A142" i="1"/>
  <c r="A143" i="2" s="1"/>
  <c r="B142" i="2"/>
  <c r="A141" i="1"/>
  <c r="A142" i="2" s="1"/>
  <c r="B141" i="2"/>
  <c r="A141" i="2"/>
  <c r="B140" i="2"/>
  <c r="A140" i="2"/>
  <c r="A139" i="2"/>
  <c r="A138" i="2"/>
  <c r="B137" i="2"/>
  <c r="A136" i="1"/>
  <c r="A137" i="2" s="1"/>
  <c r="B136" i="2"/>
  <c r="A135" i="1"/>
  <c r="A136" i="2" s="1"/>
  <c r="B135" i="2"/>
  <c r="A135" i="2"/>
  <c r="B134" i="2"/>
  <c r="A134" i="2"/>
  <c r="A133" i="2"/>
  <c r="A132" i="2"/>
  <c r="B131" i="2"/>
  <c r="A130" i="1"/>
  <c r="A131" i="2" s="1"/>
  <c r="B130" i="2"/>
  <c r="A129" i="1"/>
  <c r="A130" i="2" s="1"/>
  <c r="B129" i="2"/>
  <c r="A129" i="2"/>
  <c r="B128" i="2"/>
  <c r="A128" i="2"/>
  <c r="A127" i="2"/>
  <c r="A126" i="2"/>
  <c r="B125" i="2"/>
  <c r="A124" i="1"/>
  <c r="A125" i="2" s="1"/>
  <c r="B124" i="2"/>
  <c r="A123" i="1"/>
  <c r="A124" i="2" s="1"/>
  <c r="B123" i="2"/>
  <c r="A123" i="2"/>
  <c r="B122" i="2"/>
  <c r="A122" i="2"/>
  <c r="A121" i="2"/>
  <c r="A120" i="2"/>
  <c r="B119" i="2"/>
  <c r="A118" i="1"/>
  <c r="A119" i="2" s="1"/>
  <c r="B118" i="2"/>
  <c r="A117" i="1"/>
  <c r="A118" i="2" s="1"/>
  <c r="B117" i="2"/>
  <c r="A117" i="2"/>
  <c r="B116" i="2"/>
  <c r="A116" i="2"/>
  <c r="A115" i="2"/>
  <c r="A114" i="2"/>
  <c r="B113" i="2"/>
  <c r="A112" i="1"/>
  <c r="A113" i="2" s="1"/>
  <c r="B112" i="2"/>
  <c r="A111" i="1"/>
  <c r="A112" i="2" s="1"/>
  <c r="B111" i="2"/>
  <c r="A111" i="2"/>
  <c r="B110" i="2"/>
  <c r="A110" i="2"/>
  <c r="A109" i="2"/>
  <c r="A108" i="2"/>
  <c r="B107" i="2"/>
  <c r="A106" i="1"/>
  <c r="A107" i="2" s="1"/>
  <c r="B106" i="2"/>
  <c r="A105" i="1"/>
  <c r="A106" i="2" s="1"/>
  <c r="B105" i="2"/>
  <c r="A105" i="2"/>
  <c r="B104" i="2"/>
  <c r="A104" i="2"/>
  <c r="A103" i="2"/>
  <c r="A102" i="2"/>
  <c r="B101" i="2"/>
  <c r="A100" i="1"/>
  <c r="A101" i="2" s="1"/>
  <c r="B100" i="2"/>
  <c r="A99" i="1"/>
  <c r="A100" i="2" s="1"/>
  <c r="B99" i="2"/>
  <c r="A99" i="2"/>
  <c r="B98" i="2"/>
  <c r="A98" i="2"/>
  <c r="A97" i="2"/>
  <c r="A96" i="2"/>
  <c r="B95" i="2"/>
  <c r="A94" i="1"/>
  <c r="A95" i="2" s="1"/>
  <c r="B94" i="2"/>
  <c r="A93" i="1"/>
  <c r="A94" i="2" s="1"/>
  <c r="B93" i="2"/>
  <c r="A93" i="2"/>
  <c r="B92" i="2"/>
  <c r="A92" i="2"/>
  <c r="A91" i="2"/>
  <c r="A90" i="2"/>
  <c r="B89" i="2"/>
  <c r="A88" i="1"/>
  <c r="A89" i="2" s="1"/>
  <c r="B88" i="2"/>
  <c r="A87" i="1"/>
  <c r="A88" i="2" s="1"/>
  <c r="B87" i="2"/>
  <c r="A87" i="2"/>
  <c r="B86" i="2"/>
  <c r="A86" i="2"/>
  <c r="B85" i="2"/>
  <c r="B84" i="2"/>
  <c r="A84" i="2"/>
  <c r="A83" i="2"/>
  <c r="A82" i="2"/>
  <c r="B81" i="2"/>
  <c r="A80" i="1"/>
  <c r="A81" i="2" s="1"/>
  <c r="B80" i="2"/>
  <c r="A79" i="1"/>
  <c r="A80" i="2" s="1"/>
  <c r="B79" i="2"/>
  <c r="A79" i="2"/>
  <c r="B78" i="2"/>
  <c r="A78" i="2"/>
  <c r="A77" i="2"/>
  <c r="A76" i="2"/>
  <c r="B75" i="2"/>
  <c r="A74" i="1"/>
  <c r="A75" i="2" s="1"/>
  <c r="B74" i="2"/>
  <c r="A73" i="1"/>
  <c r="A74" i="2" s="1"/>
  <c r="B73" i="2"/>
  <c r="A73" i="2"/>
  <c r="B72" i="2"/>
  <c r="A72" i="2"/>
  <c r="A71" i="2"/>
  <c r="A70" i="2"/>
  <c r="B69" i="2"/>
  <c r="A68" i="1"/>
  <c r="A69" i="2" s="1"/>
  <c r="B68" i="2"/>
  <c r="A67" i="1"/>
  <c r="A68" i="2" s="1"/>
  <c r="B67" i="2"/>
  <c r="A67" i="2"/>
  <c r="B66" i="2"/>
  <c r="A66" i="2"/>
  <c r="A65" i="2"/>
  <c r="A64" i="2"/>
  <c r="B63" i="2"/>
  <c r="A62" i="1"/>
  <c r="A63" i="2" s="1"/>
  <c r="B62" i="2"/>
  <c r="A61" i="1"/>
  <c r="A62" i="2" s="1"/>
  <c r="B61" i="2"/>
  <c r="A61" i="2"/>
  <c r="B60" i="2"/>
  <c r="A60" i="2"/>
  <c r="A59" i="2"/>
  <c r="A58" i="2"/>
  <c r="B57" i="2"/>
  <c r="A56" i="1"/>
  <c r="A57" i="2" s="1"/>
  <c r="B56" i="2"/>
  <c r="A55" i="1"/>
  <c r="A56" i="2" s="1"/>
  <c r="B55" i="2"/>
  <c r="A55" i="2"/>
  <c r="B54" i="2"/>
  <c r="A54" i="2"/>
  <c r="A53" i="2"/>
  <c r="A52" i="2"/>
  <c r="B51" i="2"/>
  <c r="A50" i="1"/>
  <c r="A51" i="2" s="1"/>
  <c r="B50" i="2"/>
  <c r="A49" i="1"/>
  <c r="A50" i="2" s="1"/>
  <c r="B49" i="2"/>
  <c r="A49" i="2"/>
  <c r="B48" i="2"/>
  <c r="A48" i="2"/>
  <c r="A47" i="2"/>
  <c r="A46" i="2"/>
  <c r="B45" i="2"/>
  <c r="A44" i="1"/>
  <c r="A45" i="2" s="1"/>
  <c r="B44" i="2"/>
  <c r="A43" i="1"/>
  <c r="A44" i="2" s="1"/>
  <c r="B43" i="2"/>
  <c r="A43" i="2"/>
  <c r="B42" i="2"/>
  <c r="A42" i="2"/>
  <c r="A41" i="2"/>
  <c r="A40" i="2"/>
  <c r="B39" i="2"/>
  <c r="A38" i="1"/>
  <c r="A39" i="2" s="1"/>
  <c r="B38" i="2"/>
  <c r="A37" i="1"/>
  <c r="A38" i="2" s="1"/>
  <c r="B37" i="2"/>
  <c r="A37" i="2"/>
  <c r="B36" i="2"/>
  <c r="A36" i="2"/>
  <c r="A35" i="2"/>
  <c r="A34" i="2"/>
  <c r="B33" i="2"/>
  <c r="A32" i="1"/>
  <c r="A33" i="2" s="1"/>
  <c r="B32" i="2"/>
  <c r="A31" i="1"/>
  <c r="A32" i="2" s="1"/>
  <c r="B31" i="2"/>
  <c r="A31" i="2"/>
  <c r="B30" i="2"/>
  <c r="A30" i="2"/>
  <c r="A29" i="2"/>
  <c r="A28" i="2"/>
  <c r="B27" i="2"/>
  <c r="A26" i="1"/>
  <c r="A27" i="2" s="1"/>
  <c r="B26" i="2"/>
  <c r="B25" i="2"/>
  <c r="A25" i="2"/>
  <c r="B24" i="2"/>
  <c r="A24" i="2"/>
  <c r="B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A11" i="2"/>
  <c r="B10" i="2"/>
  <c r="A10" i="2"/>
  <c r="B9" i="2"/>
  <c r="A9" i="2"/>
  <c r="B8" i="2"/>
  <c r="A8" i="2"/>
  <c r="B7" i="2"/>
  <c r="A7" i="2"/>
  <c r="B6" i="2"/>
  <c r="A6" i="2"/>
  <c r="A5" i="2"/>
  <c r="A4" i="2"/>
  <c r="A3" i="2"/>
  <c r="A85" i="2" l="1"/>
  <c r="C132" i="2"/>
  <c r="L144" i="2"/>
  <c r="O132" i="2"/>
  <c r="P138" i="2"/>
  <c r="G132" i="2"/>
  <c r="I96" i="2"/>
  <c r="C126" i="2"/>
  <c r="O138" i="2"/>
  <c r="M144" i="2"/>
  <c r="I138" i="2"/>
  <c r="E138" i="2"/>
  <c r="P132" i="2"/>
  <c r="J40" i="2"/>
  <c r="G58" i="2"/>
  <c r="F28" i="2"/>
  <c r="G138" i="2"/>
  <c r="C46" i="2"/>
  <c r="C58" i="2"/>
  <c r="I90" i="2"/>
  <c r="J76" i="2"/>
  <c r="C82" i="2"/>
  <c r="C28" i="2"/>
  <c r="C120" i="2"/>
  <c r="F138" i="2"/>
  <c r="J138" i="2"/>
  <c r="E132" i="2"/>
  <c r="I132" i="2"/>
  <c r="N120" i="2"/>
  <c r="L90" i="2"/>
  <c r="L82" i="2"/>
  <c r="L76" i="2"/>
  <c r="G64" i="2"/>
  <c r="C64" i="2"/>
  <c r="M132" i="2"/>
  <c r="C76" i="2"/>
  <c r="M138" i="2"/>
  <c r="K132" i="2"/>
  <c r="F82" i="2"/>
  <c r="F76" i="2"/>
  <c r="K138" i="2"/>
  <c r="F132" i="2"/>
  <c r="J132" i="2"/>
  <c r="O90" i="2"/>
  <c r="P82" i="2"/>
  <c r="P76" i="2"/>
  <c r="M120" i="2"/>
  <c r="P28" i="2"/>
  <c r="C102" i="2"/>
  <c r="L138" i="2"/>
  <c r="L132" i="2"/>
  <c r="G120" i="2"/>
  <c r="F102" i="2"/>
  <c r="M28" i="2"/>
  <c r="M126" i="2"/>
  <c r="O102" i="2"/>
  <c r="F70" i="2"/>
  <c r="M58" i="2"/>
  <c r="G28" i="2"/>
  <c r="L102" i="2"/>
  <c r="J58" i="2"/>
  <c r="P46" i="2"/>
  <c r="C70" i="2"/>
  <c r="L120" i="2"/>
  <c r="M70" i="2"/>
  <c r="F64" i="2"/>
  <c r="F120" i="2"/>
  <c r="K120" i="2"/>
  <c r="G76" i="2"/>
  <c r="L70" i="2"/>
  <c r="P64" i="2"/>
  <c r="P58" i="2"/>
  <c r="H46" i="2"/>
  <c r="P70" i="2"/>
  <c r="C52" i="2"/>
  <c r="C90" i="2"/>
  <c r="E120" i="2"/>
  <c r="I120" i="2"/>
  <c r="J70" i="2"/>
  <c r="M64" i="2"/>
  <c r="N58" i="2"/>
  <c r="N52" i="2"/>
  <c r="O120" i="2"/>
  <c r="H120" i="2"/>
  <c r="G70" i="2"/>
  <c r="J64" i="2"/>
  <c r="J52" i="2"/>
  <c r="N64" i="2"/>
  <c r="N28" i="2"/>
  <c r="H64" i="2"/>
  <c r="M52" i="2"/>
  <c r="J28" i="2"/>
  <c r="L52" i="2"/>
  <c r="F46" i="2"/>
  <c r="G46" i="2"/>
  <c r="G40" i="2"/>
  <c r="H28" i="2"/>
  <c r="F52" i="2"/>
  <c r="H52" i="2"/>
  <c r="N46" i="2"/>
  <c r="P52" i="2"/>
  <c r="G52" i="2"/>
  <c r="M46" i="2"/>
  <c r="P40" i="2"/>
  <c r="N34" i="2"/>
  <c r="C40" i="2"/>
  <c r="J46" i="2"/>
  <c r="N40" i="2"/>
  <c r="L28" i="2"/>
  <c r="X3" i="2"/>
  <c r="F144" i="2"/>
  <c r="K144" i="2"/>
  <c r="L126" i="2"/>
  <c r="O108" i="2"/>
  <c r="M34" i="2"/>
  <c r="F114" i="2"/>
  <c r="E144" i="2"/>
  <c r="J144" i="2"/>
  <c r="F126" i="2"/>
  <c r="K126" i="2"/>
  <c r="L108" i="2"/>
  <c r="M40" i="2"/>
  <c r="L34" i="2"/>
  <c r="E114" i="2"/>
  <c r="C144" i="2"/>
  <c r="P144" i="2"/>
  <c r="I144" i="2"/>
  <c r="E126" i="2"/>
  <c r="J126" i="2"/>
  <c r="I108" i="2"/>
  <c r="M82" i="2"/>
  <c r="L58" i="2"/>
  <c r="L40" i="2"/>
  <c r="J34" i="2"/>
  <c r="N114" i="2"/>
  <c r="C34" i="2"/>
  <c r="O144" i="2"/>
  <c r="G144" i="2"/>
  <c r="P126" i="2"/>
  <c r="I126" i="2"/>
  <c r="F34" i="2"/>
  <c r="H34" i="2"/>
  <c r="L114" i="2"/>
  <c r="O126" i="2"/>
  <c r="G126" i="2"/>
  <c r="P120" i="2"/>
  <c r="J82" i="2"/>
  <c r="M76" i="2"/>
  <c r="L64" i="2"/>
  <c r="F58" i="2"/>
  <c r="H58" i="2"/>
  <c r="L46" i="2"/>
  <c r="F40" i="2"/>
  <c r="H40" i="2"/>
  <c r="P34" i="2"/>
  <c r="G34" i="2"/>
  <c r="Y3" i="2"/>
  <c r="O96" i="2"/>
  <c r="C108" i="2"/>
  <c r="J102" i="2"/>
  <c r="P102" i="2"/>
  <c r="K102" i="2"/>
  <c r="E102" i="2"/>
  <c r="G102" i="2"/>
  <c r="M102" i="2"/>
  <c r="H102" i="2"/>
  <c r="N102" i="2"/>
  <c r="Y4" i="2"/>
  <c r="X4" i="2"/>
  <c r="J96" i="2"/>
  <c r="P96" i="2"/>
  <c r="C96" i="2"/>
  <c r="K96" i="2"/>
  <c r="E96" i="2"/>
  <c r="G96" i="2"/>
  <c r="M96" i="2"/>
  <c r="H96" i="2"/>
  <c r="N96" i="2"/>
  <c r="A23" i="2"/>
  <c r="W3" i="2"/>
  <c r="C8" i="3" s="1"/>
  <c r="J108" i="2"/>
  <c r="P108" i="2"/>
  <c r="K108" i="2"/>
  <c r="E108" i="2"/>
  <c r="G108" i="2"/>
  <c r="M108" i="2"/>
  <c r="H108" i="2"/>
  <c r="N108" i="2"/>
  <c r="F96" i="2"/>
  <c r="J90" i="2"/>
  <c r="P90" i="2"/>
  <c r="K90" i="2"/>
  <c r="E90" i="2"/>
  <c r="G90" i="2"/>
  <c r="M90" i="2"/>
  <c r="H90" i="2"/>
  <c r="N90" i="2"/>
  <c r="K114" i="2"/>
  <c r="O82" i="2"/>
  <c r="I82" i="2"/>
  <c r="O76" i="2"/>
  <c r="I76" i="2"/>
  <c r="O70" i="2"/>
  <c r="I70" i="2"/>
  <c r="O64" i="2"/>
  <c r="I64" i="2"/>
  <c r="O58" i="2"/>
  <c r="I58" i="2"/>
  <c r="O52" i="2"/>
  <c r="I52" i="2"/>
  <c r="O46" i="2"/>
  <c r="I46" i="2"/>
  <c r="O40" i="2"/>
  <c r="I40" i="2"/>
  <c r="O34" i="2"/>
  <c r="I34" i="2"/>
  <c r="O28" i="2"/>
  <c r="I28" i="2"/>
  <c r="P114" i="2"/>
  <c r="J114" i="2"/>
  <c r="N82" i="2"/>
  <c r="H82" i="2"/>
  <c r="N76" i="2"/>
  <c r="H76" i="2"/>
  <c r="N70" i="2"/>
  <c r="H70" i="2"/>
  <c r="O114" i="2"/>
  <c r="I114" i="2"/>
  <c r="H114" i="2"/>
  <c r="M114" i="2"/>
  <c r="N144" i="2"/>
  <c r="N138" i="2"/>
  <c r="N132" i="2"/>
  <c r="N126" i="2"/>
  <c r="E82" i="2"/>
  <c r="E76" i="2"/>
  <c r="E70" i="2"/>
  <c r="E64" i="2"/>
  <c r="E58" i="2"/>
  <c r="E52" i="2"/>
  <c r="E46" i="2"/>
  <c r="E40" i="2"/>
  <c r="E34" i="2"/>
  <c r="E28" i="2"/>
  <c r="S138" i="2" l="1"/>
  <c r="R138" i="2"/>
  <c r="R144" i="2"/>
  <c r="AB3" i="2"/>
  <c r="S132" i="2"/>
  <c r="Q138" i="2"/>
  <c r="S76" i="2"/>
  <c r="S120" i="2"/>
  <c r="L3" i="2"/>
  <c r="R64" i="2"/>
  <c r="R120" i="2"/>
  <c r="S144" i="2"/>
  <c r="R58" i="2"/>
  <c r="Q144" i="2"/>
  <c r="M3" i="2"/>
  <c r="G3" i="2"/>
  <c r="P3" i="2"/>
  <c r="Q120" i="2"/>
  <c r="S64" i="2"/>
  <c r="S34" i="2"/>
  <c r="F3" i="2"/>
  <c r="S28" i="2"/>
  <c r="R40" i="2"/>
  <c r="R28" i="2"/>
  <c r="S52" i="2"/>
  <c r="S40" i="2"/>
  <c r="Q40" i="2"/>
  <c r="D11" i="3"/>
  <c r="S46" i="2"/>
  <c r="R46" i="2"/>
  <c r="N3" i="2"/>
  <c r="K3" i="2"/>
  <c r="R34" i="2"/>
  <c r="S58" i="2"/>
  <c r="S126" i="2"/>
  <c r="R126" i="2"/>
  <c r="O3" i="2"/>
  <c r="Q46" i="2"/>
  <c r="Q126" i="2"/>
  <c r="Q114" i="2"/>
  <c r="R82" i="2"/>
  <c r="Q34" i="2"/>
  <c r="J3" i="2"/>
  <c r="S82" i="2"/>
  <c r="AC4" i="2"/>
  <c r="M11" i="3"/>
  <c r="E3" i="2"/>
  <c r="R114" i="2"/>
  <c r="R76" i="2"/>
  <c r="Q76" i="2"/>
  <c r="I3" i="2"/>
  <c r="Q28" i="2"/>
  <c r="Q64" i="2"/>
  <c r="H3" i="2"/>
  <c r="R108" i="2"/>
  <c r="S108" i="2"/>
  <c r="Q108" i="2"/>
  <c r="R132" i="2"/>
  <c r="L11" i="3"/>
  <c r="AB4" i="2"/>
  <c r="E11" i="3"/>
  <c r="AC3" i="2"/>
  <c r="Q96" i="2"/>
  <c r="R96" i="2"/>
  <c r="S96" i="2"/>
  <c r="Q52" i="2"/>
  <c r="R52" i="2"/>
  <c r="R90" i="2"/>
  <c r="S90" i="2"/>
  <c r="Q90" i="2"/>
  <c r="R102" i="2"/>
  <c r="S102" i="2"/>
  <c r="Q102" i="2"/>
  <c r="R70" i="2"/>
  <c r="S114" i="2"/>
  <c r="Q58" i="2"/>
  <c r="Q70" i="2"/>
  <c r="Q132" i="2"/>
  <c r="Q82" i="2"/>
  <c r="U138" i="2"/>
  <c r="S70" i="2"/>
  <c r="AA6" i="2" l="1"/>
  <c r="V138" i="2"/>
  <c r="V144" i="2"/>
  <c r="V64" i="2"/>
  <c r="V58" i="2"/>
  <c r="U144" i="2"/>
  <c r="V28" i="2"/>
  <c r="U40" i="2"/>
  <c r="L4" i="2"/>
  <c r="AG4" i="2" s="1"/>
  <c r="AF4" i="2" s="1"/>
  <c r="U64" i="2"/>
  <c r="W64" i="2" s="1"/>
  <c r="U58" i="2"/>
  <c r="W58" i="2" s="1"/>
  <c r="U28" i="2"/>
  <c r="V34" i="2"/>
  <c r="V120" i="2"/>
  <c r="U120" i="2"/>
  <c r="V40" i="2"/>
  <c r="G4" i="2"/>
  <c r="AG1" i="2" s="1"/>
  <c r="AF1" i="2" s="1"/>
  <c r="M4" i="2"/>
  <c r="AG5" i="2" s="1"/>
  <c r="U46" i="2"/>
  <c r="V46" i="2"/>
  <c r="U34" i="2"/>
  <c r="U82" i="2"/>
  <c r="V82" i="2"/>
  <c r="V126" i="2"/>
  <c r="U126" i="2"/>
  <c r="K4" i="2"/>
  <c r="AG3" i="2" s="1"/>
  <c r="AF3" i="2" s="1"/>
  <c r="U96" i="2"/>
  <c r="V96" i="2"/>
  <c r="V108" i="2"/>
  <c r="U108" i="2"/>
  <c r="AB6" i="2"/>
  <c r="AD6" i="2" s="1"/>
  <c r="H4" i="2"/>
  <c r="AG2" i="2" s="1"/>
  <c r="U114" i="2"/>
  <c r="V114" i="2"/>
  <c r="U132" i="2"/>
  <c r="V132" i="2"/>
  <c r="Q3" i="2"/>
  <c r="Q2" i="2" s="1"/>
  <c r="C26" i="3" s="1"/>
  <c r="W138" i="2"/>
  <c r="X138" i="2"/>
  <c r="U90" i="2"/>
  <c r="V90" i="2"/>
  <c r="V102" i="2"/>
  <c r="U102" i="2"/>
  <c r="U52" i="2"/>
  <c r="V52" i="2"/>
  <c r="V70" i="2"/>
  <c r="U70" i="2"/>
  <c r="V76" i="2"/>
  <c r="U76" i="2"/>
  <c r="W144" i="2" l="1"/>
  <c r="Y144" i="2" s="1"/>
  <c r="X144" i="2"/>
  <c r="X64" i="2"/>
  <c r="Y64" i="2" s="1"/>
  <c r="X40" i="2"/>
  <c r="X28" i="2"/>
  <c r="W34" i="2"/>
  <c r="X34" i="2"/>
  <c r="W28" i="2"/>
  <c r="W40" i="2"/>
  <c r="X120" i="2"/>
  <c r="W120" i="2"/>
  <c r="Y120" i="2" s="1"/>
  <c r="X58" i="2"/>
  <c r="Y58" i="2" s="1"/>
  <c r="X46" i="2"/>
  <c r="W46" i="2"/>
  <c r="AA3" i="2"/>
  <c r="E12" i="3" s="1"/>
  <c r="X82" i="2"/>
  <c r="W82" i="2"/>
  <c r="Y82" i="2" s="1"/>
  <c r="W126" i="2"/>
  <c r="X126" i="2"/>
  <c r="AA4" i="2"/>
  <c r="M12" i="3" s="1"/>
  <c r="Y138" i="2"/>
  <c r="W114" i="2"/>
  <c r="X114" i="2"/>
  <c r="W96" i="2"/>
  <c r="X96" i="2"/>
  <c r="X52" i="2"/>
  <c r="W52" i="2"/>
  <c r="Z3" i="2"/>
  <c r="X90" i="2"/>
  <c r="Z4" i="2"/>
  <c r="W90" i="2"/>
  <c r="W76" i="2"/>
  <c r="X76" i="2"/>
  <c r="X102" i="2"/>
  <c r="W102" i="2"/>
  <c r="Y102" i="2" s="1"/>
  <c r="X132" i="2"/>
  <c r="W132" i="2"/>
  <c r="X108" i="2"/>
  <c r="W108" i="2"/>
  <c r="X70" i="2"/>
  <c r="W70" i="2"/>
  <c r="Y70" i="2" s="1"/>
  <c r="Y108" i="2" l="1"/>
  <c r="Y46" i="2"/>
  <c r="Y40" i="2"/>
  <c r="Y28" i="2"/>
  <c r="Y114" i="2"/>
  <c r="Y34" i="2"/>
  <c r="Y52" i="2"/>
  <c r="Y126" i="2"/>
  <c r="Y90" i="2"/>
  <c r="Y132" i="2"/>
  <c r="L12" i="3"/>
  <c r="AD4" i="2"/>
  <c r="Y96" i="2"/>
  <c r="Y76" i="2"/>
  <c r="AD3" i="2"/>
  <c r="D12" i="3"/>
  <c r="AE4" i="2"/>
  <c r="AE3" i="2"/>
  <c r="X6" i="2" l="1"/>
  <c r="AE6" i="2" s="1"/>
  <c r="Y6" i="2"/>
  <c r="Z6" i="2"/>
  <c r="Z9" i="2" l="1"/>
  <c r="K18" i="3" s="1"/>
  <c r="Y9" i="2"/>
  <c r="AC6" i="2"/>
  <c r="Y8" i="2" s="1"/>
  <c r="Z8" i="2" s="1"/>
  <c r="AB8" i="2" s="1"/>
  <c r="G18" i="3" s="1"/>
  <c r="AB9" i="2" l="1"/>
  <c r="AD9" i="2" s="1"/>
  <c r="C18" i="3"/>
  <c r="AF2" i="2" l="1"/>
  <c r="AF5" i="2"/>
  <c r="AA12" i="2" l="1"/>
  <c r="Z12" i="2" s="1"/>
  <c r="G24" i="3" s="1"/>
  <c r="H23" i="3" s="1"/>
  <c r="AC12" i="2"/>
  <c r="AB12" i="2" s="1"/>
  <c r="J24" i="3" s="1"/>
  <c r="K23" i="3" s="1"/>
  <c r="AE12" i="2"/>
  <c r="AD12" i="2" s="1"/>
  <c r="M24" i="3" s="1"/>
  <c r="N23" i="3" s="1"/>
  <c r="AC11" i="2"/>
  <c r="AB11" i="2" s="1"/>
  <c r="K21" i="3" s="1"/>
  <c r="M21" i="3" s="1"/>
  <c r="AA11" i="2"/>
  <c r="Z11" i="2" l="1"/>
  <c r="G21" i="3" s="1"/>
  <c r="I21" i="3" s="1"/>
</calcChain>
</file>

<file path=xl/sharedStrings.xml><?xml version="1.0" encoding="utf-8"?>
<sst xmlns="http://schemas.openxmlformats.org/spreadsheetml/2006/main" count="266" uniqueCount="111">
  <si>
    <t>-</t>
  </si>
  <si>
    <t>V</t>
  </si>
  <si>
    <t>P</t>
  </si>
  <si>
    <t>Mostra più incontri</t>
  </si>
  <si>
    <t>ATP</t>
  </si>
  <si>
    <t>Comparazione quote</t>
  </si>
  <si>
    <t>Testa a Testa</t>
  </si>
  <si>
    <t>Tabellone</t>
  </si>
  <si>
    <t>MDB TENNIS</t>
  </si>
  <si>
    <t>Posizione</t>
  </si>
  <si>
    <t>Avversario</t>
  </si>
  <si>
    <t>Data</t>
  </si>
  <si>
    <t>Tipologia d'incontro</t>
  </si>
  <si>
    <t>Giocatore</t>
  </si>
  <si>
    <t>Tipologia di Ranking</t>
  </si>
  <si>
    <t>Risultato</t>
  </si>
  <si>
    <t>Vinto o Perso</t>
  </si>
  <si>
    <t>Torneo</t>
  </si>
  <si>
    <t>2-0</t>
  </si>
  <si>
    <t>2-1</t>
  </si>
  <si>
    <t>0-2</t>
  </si>
  <si>
    <t>1-2</t>
  </si>
  <si>
    <t>3-0</t>
  </si>
  <si>
    <t>3-1</t>
  </si>
  <si>
    <t>3-2</t>
  </si>
  <si>
    <t>0-3</t>
  </si>
  <si>
    <t>1-3</t>
  </si>
  <si>
    <t>2-3</t>
  </si>
  <si>
    <t>VERIFICA DATI</t>
  </si>
  <si>
    <t>DA GIRARE</t>
  </si>
  <si>
    <t xml:space="preserve">RISULTATI </t>
  </si>
  <si>
    <t>VINTO o</t>
  </si>
  <si>
    <t>PERSO</t>
  </si>
  <si>
    <t>GIRATI</t>
  </si>
  <si>
    <t>VINTE</t>
  </si>
  <si>
    <t>PERSE</t>
  </si>
  <si>
    <t>SET</t>
  </si>
  <si>
    <t>VINTI</t>
  </si>
  <si>
    <t>PERSI</t>
  </si>
  <si>
    <t>PERCENTUALI GAME</t>
  </si>
  <si>
    <t>PERCENTUALI SET</t>
  </si>
  <si>
    <t xml:space="preserve">VINTI </t>
  </si>
  <si>
    <t>1-0</t>
  </si>
  <si>
    <t>0-1</t>
  </si>
  <si>
    <t>Differenza Set</t>
  </si>
  <si>
    <t>Somma set</t>
  </si>
  <si>
    <t>Calcolo Tie break</t>
  </si>
  <si>
    <t>TRE SET</t>
  </si>
  <si>
    <t>CINQUE SET</t>
  </si>
  <si>
    <t>MBD TENNIS</t>
  </si>
  <si>
    <t>GIOCATORE 1</t>
  </si>
  <si>
    <t>GIOCATORE 2</t>
  </si>
  <si>
    <t>GAME</t>
  </si>
  <si>
    <t>PROBABILITA' DI VITTORIA</t>
  </si>
  <si>
    <t>PROBABILITA' TIE' BREAK</t>
  </si>
  <si>
    <t>Tutte le superfici</t>
  </si>
  <si>
    <t>Cemento</t>
  </si>
  <si>
    <t>Finale</t>
  </si>
  <si>
    <t>14.06.21</t>
  </si>
  <si>
    <t>08.06.21</t>
  </si>
  <si>
    <t>07.06.21</t>
  </si>
  <si>
    <t>Rybakov A.</t>
  </si>
  <si>
    <t>: 409.</t>
  </si>
  <si>
    <t>Vanneste J.</t>
  </si>
  <si>
    <t>: 396.</t>
  </si>
  <si>
    <t>Partita</t>
  </si>
  <si>
    <t>ATP - SINGOLARE: Halle (Germania), erba - 1/16 finale</t>
  </si>
  <si>
    <t>13.06.21</t>
  </si>
  <si>
    <t>14.06.2021 14:55</t>
  </si>
  <si>
    <t>Ultimi Incontri: DE JONG J.</t>
  </si>
  <si>
    <t>17.06.21</t>
  </si>
  <si>
    <t>KAZ</t>
  </si>
  <si>
    <t>Bonadio R.</t>
  </si>
  <si>
    <t>De Jong J.</t>
  </si>
  <si>
    <t>16.06.21</t>
  </si>
  <si>
    <t>Gabashvili T.</t>
  </si>
  <si>
    <t>15.06.21</t>
  </si>
  <si>
    <t>Coppejans K.</t>
  </si>
  <si>
    <t>Sultanov K.</t>
  </si>
  <si>
    <t>Michalski D.</t>
  </si>
  <si>
    <t>ALM</t>
  </si>
  <si>
    <t>Orlov V.</t>
  </si>
  <si>
    <t>06.06.21</t>
  </si>
  <si>
    <t>Glinka D.</t>
  </si>
  <si>
    <t>25.05.21</t>
  </si>
  <si>
    <t>OEI</t>
  </si>
  <si>
    <t>Ugo Carabelli C.</t>
  </si>
  <si>
    <t>19.05.21</t>
  </si>
  <si>
    <t>M25</t>
  </si>
  <si>
    <t>Bondarevskiy Y.</t>
  </si>
  <si>
    <t>13.05.21</t>
  </si>
  <si>
    <t>PRA</t>
  </si>
  <si>
    <t>Lehecka J.</t>
  </si>
  <si>
    <t>Ultimi Incontri: BASIC M.</t>
  </si>
  <si>
    <t>Basic M.</t>
  </si>
  <si>
    <t>Moroni M.</t>
  </si>
  <si>
    <t>Menezes J.</t>
  </si>
  <si>
    <t>Skatov T.</t>
  </si>
  <si>
    <t>Istomin D.</t>
  </si>
  <si>
    <t>22.05.21</t>
  </si>
  <si>
    <t>BEL</t>
  </si>
  <si>
    <t>Carballes Baena R.</t>
  </si>
  <si>
    <t>16.04.21</t>
  </si>
  <si>
    <t>SPL</t>
  </si>
  <si>
    <t>Bourgue M.</t>
  </si>
  <si>
    <t>15.04.21</t>
  </si>
  <si>
    <t>Collarini A.</t>
  </si>
  <si>
    <t>13.04.21</t>
  </si>
  <si>
    <t>12.04.21</t>
  </si>
  <si>
    <t>11.04.21</t>
  </si>
  <si>
    <t>Wu Tung-Lin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</si>
</sst>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b/>
      <sz val="36"/>
      <color rgb="FFFFFF00"/>
      <name val="Blade Runner Movie Font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rgb="FFFFFF00"/>
      <name val="Blade Runner Movie Font"/>
      <family val="2"/>
    </font>
    <font>
      <sz val="18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0" fillId="2" borderId="0" xfId="0" applyFill="1" applyBorder="1"/>
    <xf numFmtId="0" fontId="0" fillId="3" borderId="1" xfId="0" applyFill="1" applyBorder="1"/>
    <xf numFmtId="0" fontId="0" fillId="2" borderId="1" xfId="0" applyFill="1" applyBorder="1"/>
    <xf numFmtId="0" fontId="0" fillId="3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9" xfId="0" applyFill="1" applyBorder="1"/>
    <xf numFmtId="0" fontId="0" fillId="2" borderId="8" xfId="0" applyFill="1" applyBorder="1"/>
    <xf numFmtId="0" fontId="0" fillId="3" borderId="9" xfId="0" applyFill="1" applyBorder="1"/>
    <xf numFmtId="0" fontId="0" fillId="2" borderId="10" xfId="0" applyFill="1" applyBorder="1"/>
    <xf numFmtId="0" fontId="0" fillId="2" borderId="2" xfId="0" applyFill="1" applyBorder="1"/>
    <xf numFmtId="0" fontId="0" fillId="3" borderId="10" xfId="0" applyFill="1" applyBorder="1"/>
    <xf numFmtId="0" fontId="0" fillId="2" borderId="5" xfId="0" applyFill="1" applyBorder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/>
    <xf numFmtId="2" fontId="0" fillId="0" borderId="0" xfId="0" applyNumberForma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/>
    <xf numFmtId="10" fontId="0" fillId="0" borderId="0" xfId="0" applyNumberFormat="1"/>
    <xf numFmtId="20" fontId="0" fillId="0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5" borderId="0" xfId="0" applyNumberFormat="1" applyFill="1"/>
    <xf numFmtId="10" fontId="0" fillId="0" borderId="0" xfId="0" applyNumberFormat="1" applyAlignment="1"/>
    <xf numFmtId="0" fontId="0" fillId="0" borderId="0" xfId="0" applyAlignment="1"/>
    <xf numFmtId="0" fontId="0" fillId="6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15" xfId="0" applyFont="1" applyFill="1" applyBorder="1" applyAlignment="1" applyProtection="1">
      <alignment horizontal="center" vertical="center"/>
      <protection hidden="1"/>
    </xf>
    <xf numFmtId="0" fontId="4" fillId="6" borderId="22" xfId="0" applyFont="1" applyFill="1" applyBorder="1" applyAlignment="1" applyProtection="1">
      <alignment horizontal="center" vertical="center"/>
      <protection hidden="1"/>
    </xf>
    <xf numFmtId="0" fontId="4" fillId="6" borderId="23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6" fillId="6" borderId="23" xfId="0" applyFont="1" applyFill="1" applyBorder="1" applyAlignment="1" applyProtection="1">
      <alignment horizontal="center" vertical="center"/>
      <protection hidden="1"/>
    </xf>
    <xf numFmtId="1" fontId="4" fillId="6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 wrapText="1"/>
      <protection hidden="1"/>
    </xf>
    <xf numFmtId="0" fontId="6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hidden="1"/>
    </xf>
    <xf numFmtId="0" fontId="4" fillId="6" borderId="17" xfId="0" applyFont="1" applyFill="1" applyBorder="1" applyAlignment="1" applyProtection="1">
      <alignment horizontal="center" vertical="center"/>
      <protection hidden="1"/>
    </xf>
    <xf numFmtId="0" fontId="4" fillId="6" borderId="18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4" fillId="6" borderId="16" xfId="0" applyFont="1" applyFill="1" applyBorder="1" applyAlignment="1" applyProtection="1">
      <alignment horizontal="center" vertical="center"/>
      <protection hidden="1"/>
    </xf>
    <xf numFmtId="0" fontId="0" fillId="6" borderId="11" xfId="0" applyFill="1" applyBorder="1" applyAlignment="1" applyProtection="1">
      <alignment horizontal="center" vertical="center"/>
      <protection hidden="1"/>
    </xf>
    <xf numFmtId="0" fontId="0" fillId="6" borderId="12" xfId="0" applyFill="1" applyBorder="1" applyAlignment="1" applyProtection="1">
      <alignment horizontal="center" vertical="center"/>
      <protection hidden="1"/>
    </xf>
    <xf numFmtId="0" fontId="0" fillId="6" borderId="13" xfId="0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10" fontId="0" fillId="6" borderId="0" xfId="0" applyNumberFormat="1" applyFill="1" applyBorder="1" applyAlignment="1" applyProtection="1">
      <alignment horizontal="center" vertical="center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0" fontId="0" fillId="6" borderId="16" xfId="0" applyFill="1" applyBorder="1" applyAlignment="1" applyProtection="1">
      <alignment horizontal="center" vertical="center"/>
      <protection hidden="1"/>
    </xf>
    <xf numFmtId="0" fontId="0" fillId="6" borderId="17" xfId="0" applyFill="1" applyBorder="1" applyAlignment="1" applyProtection="1">
      <alignment horizontal="center" vertical="center"/>
      <protection hidden="1"/>
    </xf>
    <xf numFmtId="0" fontId="0" fillId="6" borderId="18" xfId="0" applyFill="1" applyBorder="1" applyAlignment="1" applyProtection="1">
      <alignment horizontal="center" vertical="center"/>
      <protection hidden="1"/>
    </xf>
    <xf numFmtId="0" fontId="0" fillId="6" borderId="14" xfId="0" applyFill="1" applyBorder="1" applyAlignment="1" applyProtection="1">
      <alignment horizontal="center" vertical="center"/>
      <protection hidden="1"/>
    </xf>
    <xf numFmtId="0" fontId="0" fillId="5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" fontId="0" fillId="2" borderId="8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0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20" fontId="0" fillId="3" borderId="9" xfId="0" applyNumberFormat="1" applyFill="1" applyBorder="1" applyAlignment="1">
      <alignment horizontal="center" vertical="center"/>
    </xf>
    <xf numFmtId="20" fontId="2" fillId="5" borderId="8" xfId="0" applyNumberFormat="1" applyFont="1" applyFill="1" applyBorder="1" applyAlignment="1">
      <alignment horizontal="center" vertical="center"/>
    </xf>
    <xf numFmtId="20" fontId="0" fillId="3" borderId="5" xfId="0" applyNumberFormat="1" applyFill="1" applyBorder="1" applyAlignment="1">
      <alignment horizontal="center" vertical="center"/>
    </xf>
    <xf numFmtId="0" fontId="0" fillId="6" borderId="0" xfId="0" applyFill="1" applyBorder="1"/>
    <xf numFmtId="0" fontId="1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7" borderId="11" xfId="0" applyFont="1" applyFill="1" applyBorder="1" applyAlignment="1" applyProtection="1">
      <alignment horizontal="center" vertical="center"/>
      <protection hidden="1"/>
    </xf>
    <xf numFmtId="0" fontId="8" fillId="7" borderId="12" xfId="0" applyFont="1" applyFill="1" applyBorder="1" applyAlignment="1" applyProtection="1">
      <alignment horizontal="center" vertical="center"/>
      <protection hidden="1"/>
    </xf>
    <xf numFmtId="0" fontId="8" fillId="7" borderId="13" xfId="0" applyFont="1" applyFill="1" applyBorder="1" applyAlignment="1" applyProtection="1">
      <alignment horizontal="center" vertical="center"/>
      <protection hidden="1"/>
    </xf>
    <xf numFmtId="0" fontId="8" fillId="7" borderId="14" xfId="0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Border="1" applyAlignment="1" applyProtection="1">
      <alignment horizontal="center" vertical="center"/>
      <protection hidden="1"/>
    </xf>
    <xf numFmtId="0" fontId="8" fillId="7" borderId="15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4" fillId="6" borderId="19" xfId="0" applyFont="1" applyFill="1" applyBorder="1" applyAlignment="1" applyProtection="1">
      <alignment horizontal="center" vertical="center"/>
      <protection hidden="1"/>
    </xf>
    <xf numFmtId="0" fontId="4" fillId="6" borderId="20" xfId="0" applyFont="1" applyFill="1" applyBorder="1" applyAlignment="1" applyProtection="1">
      <alignment horizontal="center" vertical="center"/>
      <protection hidden="1"/>
    </xf>
    <xf numFmtId="0" fontId="4" fillId="6" borderId="21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6" fillId="6" borderId="23" xfId="0" applyFont="1" applyFill="1" applyBorder="1" applyAlignment="1" applyProtection="1">
      <alignment horizontal="center" vertical="center"/>
      <protection hidden="1"/>
    </xf>
    <xf numFmtId="0" fontId="5" fillId="6" borderId="14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horizontal="center" vertical="center" wrapText="1"/>
      <protection hidden="1"/>
    </xf>
    <xf numFmtId="0" fontId="5" fillId="6" borderId="23" xfId="0" applyFont="1" applyFill="1" applyBorder="1" applyAlignment="1" applyProtection="1">
      <alignment horizontal="center" vertical="center" wrapText="1"/>
      <protection hidden="1"/>
    </xf>
    <xf numFmtId="10" fontId="0" fillId="6" borderId="12" xfId="0" applyNumberFormat="1" applyFill="1" applyBorder="1" applyAlignment="1" applyProtection="1">
      <alignment horizontal="center" vertical="center"/>
      <protection hidden="1"/>
    </xf>
    <xf numFmtId="10" fontId="0" fillId="6" borderId="13" xfId="0" applyNumberFormat="1" applyFill="1" applyBorder="1" applyAlignment="1" applyProtection="1">
      <alignment horizontal="center" vertical="center"/>
      <protection hidden="1"/>
    </xf>
    <xf numFmtId="10" fontId="0" fillId="6" borderId="0" xfId="0" applyNumberFormat="1" applyFill="1" applyBorder="1" applyAlignment="1" applyProtection="1">
      <alignment horizontal="center" vertical="center"/>
      <protection hidden="1"/>
    </xf>
    <xf numFmtId="10" fontId="0" fillId="6" borderId="15" xfId="0" applyNumberFormat="1" applyFill="1" applyBorder="1" applyAlignment="1" applyProtection="1">
      <alignment horizontal="center" vertical="center"/>
      <protection hidden="1"/>
    </xf>
    <xf numFmtId="10" fontId="0" fillId="6" borderId="17" xfId="0" applyNumberFormat="1" applyFill="1" applyBorder="1" applyAlignment="1" applyProtection="1">
      <alignment horizontal="center" vertical="center"/>
      <protection hidden="1"/>
    </xf>
    <xf numFmtId="10" fontId="0" fillId="6" borderId="18" xfId="0" applyNumberForma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6" fillId="6" borderId="23" xfId="0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12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 vertical="center"/>
      <protection hidden="1"/>
    </xf>
    <xf numFmtId="0" fontId="7" fillId="6" borderId="14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0" fontId="7" fillId="6" borderId="16" xfId="0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center" vertical="center"/>
      <protection hidden="1"/>
    </xf>
    <xf numFmtId="0" fontId="7" fillId="6" borderId="18" xfId="0" applyFont="1" applyFill="1" applyBorder="1" applyAlignment="1" applyProtection="1">
      <alignment horizontal="center" vertical="center"/>
      <protection hidden="1"/>
    </xf>
    <xf numFmtId="10" fontId="9" fillId="6" borderId="14" xfId="0" applyNumberFormat="1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9" fillId="6" borderId="15" xfId="0" applyFont="1" applyFill="1" applyBorder="1" applyAlignment="1" applyProtection="1">
      <alignment horizontal="center" vertical="center"/>
      <protection hidden="1"/>
    </xf>
    <xf numFmtId="0" fontId="0" fillId="6" borderId="14" xfId="0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3">
    <dxf>
      <font>
        <b/>
        <i val="0"/>
        <color rgb="FFFF000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idirebet.altervista.or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476250</xdr:rowOff>
    </xdr:from>
    <xdr:to>
      <xdr:col>8</xdr:col>
      <xdr:colOff>161925</xdr:colOff>
      <xdr:row>2</xdr:row>
      <xdr:rowOff>171450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88071A07-8307-4B8C-8034-B4DDB20CB5B5}"/>
            </a:ext>
          </a:extLst>
        </xdr:cNvPr>
        <xdr:cNvSpPr/>
      </xdr:nvSpPr>
      <xdr:spPr>
        <a:xfrm>
          <a:off x="7667625" y="476250"/>
          <a:ext cx="3143250" cy="466725"/>
        </a:xfrm>
        <a:prstGeom prst="left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       INSERISCI DATI IN</a:t>
          </a:r>
          <a:r>
            <a:rPr lang="it-IT" sz="11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 QUESTA CELLA</a:t>
          </a:r>
          <a:endParaRPr lang="it-IT" sz="11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oneCell">
    <xdr:from>
      <xdr:col>0</xdr:col>
      <xdr:colOff>790575</xdr:colOff>
      <xdr:row>0</xdr:row>
      <xdr:rowOff>0</xdr:rowOff>
    </xdr:from>
    <xdr:to>
      <xdr:col>0</xdr:col>
      <xdr:colOff>1333500</xdr:colOff>
      <xdr:row>0</xdr:row>
      <xdr:rowOff>550290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295F9AFB-1F43-498C-A301-1A4717FCD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0"/>
          <a:ext cx="542925" cy="550290"/>
        </a:xfrm>
        <a:prstGeom prst="rect">
          <a:avLst/>
        </a:prstGeom>
      </xdr:spPr>
    </xdr:pic>
    <xdr:clientData/>
  </xdr:twoCellAnchor>
  <xdr:twoCellAnchor editAs="oneCell">
    <xdr:from>
      <xdr:col>2</xdr:col>
      <xdr:colOff>3733800</xdr:colOff>
      <xdr:row>0</xdr:row>
      <xdr:rowOff>0</xdr:rowOff>
    </xdr:from>
    <xdr:to>
      <xdr:col>2</xdr:col>
      <xdr:colOff>4276725</xdr:colOff>
      <xdr:row>0</xdr:row>
      <xdr:rowOff>550290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4566A018-7468-4236-BCCC-3B5AB1D22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0"/>
          <a:ext cx="542925" cy="550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2</xdr:row>
      <xdr:rowOff>9525</xdr:rowOff>
    </xdr:from>
    <xdr:to>
      <xdr:col>4</xdr:col>
      <xdr:colOff>314325</xdr:colOff>
      <xdr:row>4</xdr:row>
      <xdr:rowOff>178815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48C53E7-2E72-4E30-A4DA-08067205D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390525"/>
          <a:ext cx="542925" cy="550290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2</xdr:row>
      <xdr:rowOff>0</xdr:rowOff>
    </xdr:from>
    <xdr:to>
      <xdr:col>12</xdr:col>
      <xdr:colOff>304800</xdr:colOff>
      <xdr:row>4</xdr:row>
      <xdr:rowOff>169290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FF01F644-86F0-48CD-B936-FD369244A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381000"/>
          <a:ext cx="542925" cy="55029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190500</xdr:rowOff>
    </xdr:from>
    <xdr:to>
      <xdr:col>3</xdr:col>
      <xdr:colOff>190500</xdr:colOff>
      <xdr:row>5</xdr:row>
      <xdr:rowOff>13921</xdr:rowOff>
    </xdr:to>
    <xdr:pic>
      <xdr:nvPicPr>
        <xdr:cNvPr id="8" name="Immagin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13BD0-3D6D-4540-BEC1-7CD64FDEC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00"/>
          <a:ext cx="800100" cy="594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BA47-9AA3-4D21-9D1F-B3B33B39F3D6}">
  <sheetPr codeName="Foglio1"/>
  <dimension ref="A1:AQ167"/>
  <sheetViews>
    <sheetView workbookViewId="0">
      <selection activeCell="C22" sqref="C22:C144"/>
    </sheetView>
  </sheetViews>
  <sheetFormatPr defaultRowHeight="15" x14ac:dyDescent="0.25"/>
  <cols>
    <col min="1" max="1" width="29.5703125" customWidth="1"/>
    <col min="3" max="3" width="75.28515625" style="18" customWidth="1"/>
    <col min="4" max="43" width="9.140625" style="84"/>
  </cols>
  <sheetData>
    <row r="1" spans="1:3" ht="45.75" thickBot="1" x14ac:dyDescent="0.65">
      <c r="A1" s="85" t="s">
        <v>8</v>
      </c>
      <c r="B1" s="85"/>
      <c r="C1" s="85"/>
    </row>
    <row r="2" spans="1:3" ht="22.5" customHeight="1" x14ac:dyDescent="0.25">
      <c r="A2" s="4" t="s">
        <v>12</v>
      </c>
      <c r="B2" s="11"/>
      <c r="C2" s="68" t="s">
        <v>66</v>
      </c>
    </row>
    <row r="3" spans="1:3" ht="22.5" hidden="1" customHeight="1" thickBot="1" x14ac:dyDescent="0.25">
      <c r="A3" s="14" t="s">
        <v>11</v>
      </c>
      <c r="B3" s="2"/>
      <c r="C3" s="69" t="s">
        <v>68</v>
      </c>
    </row>
    <row r="4" spans="1:3" ht="13.5" hidden="1" customHeight="1" x14ac:dyDescent="0.25">
      <c r="A4" s="3" t="s">
        <v>13</v>
      </c>
      <c r="B4" s="13"/>
      <c r="C4" s="70" t="s">
        <v>61</v>
      </c>
    </row>
    <row r="5" spans="1:3" ht="13.5" hidden="1" customHeight="1" x14ac:dyDescent="0.25">
      <c r="A5" s="14"/>
      <c r="B5" s="2"/>
      <c r="C5" s="69" t="s">
        <v>61</v>
      </c>
    </row>
    <row r="6" spans="1:3" ht="13.5" hidden="1" customHeight="1" x14ac:dyDescent="0.25">
      <c r="A6" s="14" t="s">
        <v>14</v>
      </c>
      <c r="B6" s="2"/>
      <c r="C6" s="69" t="s">
        <v>4</v>
      </c>
    </row>
    <row r="7" spans="1:3" ht="13.5" hidden="1" customHeight="1" thickBot="1" x14ac:dyDescent="0.3">
      <c r="A7" s="15" t="s">
        <v>9</v>
      </c>
      <c r="B7" s="12"/>
      <c r="C7" s="71" t="s">
        <v>62</v>
      </c>
    </row>
    <row r="8" spans="1:3" ht="13.5" hidden="1" customHeight="1" x14ac:dyDescent="0.25">
      <c r="A8" s="14"/>
      <c r="B8" s="2"/>
      <c r="C8" s="69">
        <v>2</v>
      </c>
    </row>
    <row r="9" spans="1:3" ht="13.5" hidden="1" customHeight="1" thickBot="1" x14ac:dyDescent="0.3">
      <c r="A9" s="16"/>
      <c r="B9" s="5"/>
      <c r="C9" s="72" t="s">
        <v>0</v>
      </c>
    </row>
    <row r="10" spans="1:3" ht="13.5" hidden="1" customHeight="1" x14ac:dyDescent="0.25">
      <c r="A10" s="3" t="s">
        <v>10</v>
      </c>
      <c r="B10" s="13"/>
      <c r="C10" s="70">
        <v>0</v>
      </c>
    </row>
    <row r="11" spans="1:3" ht="13.5" hidden="1" customHeight="1" x14ac:dyDescent="0.25">
      <c r="A11" s="14"/>
      <c r="B11" s="2"/>
      <c r="C11" s="73" t="s">
        <v>57</v>
      </c>
    </row>
    <row r="12" spans="1:3" ht="13.5" hidden="1" customHeight="1" x14ac:dyDescent="0.25">
      <c r="A12" s="14" t="s">
        <v>14</v>
      </c>
      <c r="B12" s="2"/>
      <c r="C12" s="69" t="s">
        <v>63</v>
      </c>
    </row>
    <row r="13" spans="1:3" ht="13.5" hidden="1" customHeight="1" thickBot="1" x14ac:dyDescent="0.3">
      <c r="A13" s="15" t="s">
        <v>9</v>
      </c>
      <c r="B13" s="12"/>
      <c r="C13" s="74" t="s">
        <v>63</v>
      </c>
    </row>
    <row r="14" spans="1:3" ht="13.5" hidden="1" customHeight="1" x14ac:dyDescent="0.25">
      <c r="A14" s="14"/>
      <c r="B14" s="2"/>
      <c r="C14" s="69" t="s">
        <v>4</v>
      </c>
    </row>
    <row r="15" spans="1:3" ht="13.5" hidden="1" customHeight="1" x14ac:dyDescent="0.25">
      <c r="A15" s="16"/>
      <c r="B15" s="5"/>
      <c r="C15" s="72" t="s">
        <v>64</v>
      </c>
    </row>
    <row r="16" spans="1:3" ht="13.5" hidden="1" customHeight="1" x14ac:dyDescent="0.25">
      <c r="A16" s="14"/>
      <c r="B16" s="2"/>
      <c r="C16" s="69" t="s">
        <v>65</v>
      </c>
    </row>
    <row r="17" spans="1:3" ht="13.5" hidden="1" customHeight="1" x14ac:dyDescent="0.25">
      <c r="A17" s="16"/>
      <c r="B17" s="5"/>
      <c r="C17" s="72" t="s">
        <v>5</v>
      </c>
    </row>
    <row r="18" spans="1:3" ht="13.5" hidden="1" customHeight="1" x14ac:dyDescent="0.25">
      <c r="A18" s="14"/>
      <c r="B18" s="2"/>
      <c r="C18" s="69" t="s">
        <v>6</v>
      </c>
    </row>
    <row r="19" spans="1:3" ht="13.5" hidden="1" customHeight="1" x14ac:dyDescent="0.25">
      <c r="A19" s="16"/>
      <c r="B19" s="5"/>
      <c r="C19" s="72" t="s">
        <v>7</v>
      </c>
    </row>
    <row r="20" spans="1:3" ht="13.5" hidden="1" customHeight="1" x14ac:dyDescent="0.25">
      <c r="A20" s="14"/>
      <c r="B20" s="2"/>
      <c r="C20" s="69" t="s">
        <v>55</v>
      </c>
    </row>
    <row r="21" spans="1:3" ht="13.5" hidden="1" customHeight="1" x14ac:dyDescent="0.25">
      <c r="A21" s="16"/>
      <c r="B21" s="5"/>
      <c r="C21" s="72" t="s">
        <v>56</v>
      </c>
    </row>
    <row r="22" spans="1:3" ht="22.5" customHeight="1" thickBot="1" x14ac:dyDescent="0.3">
      <c r="A22" s="28" t="str">
        <f>SUBSTITUTE(C22,"Ultimi Incontri:","")</f>
        <v xml:space="preserve"> DE JONG J.</v>
      </c>
      <c r="B22" s="12"/>
      <c r="C22" s="75" t="s">
        <v>69</v>
      </c>
    </row>
    <row r="23" spans="1:3" ht="20.25" customHeight="1" x14ac:dyDescent="0.25">
      <c r="A23" s="9" t="s">
        <v>11</v>
      </c>
      <c r="B23" s="10"/>
      <c r="C23" s="76" t="s">
        <v>70</v>
      </c>
    </row>
    <row r="24" spans="1:3" x14ac:dyDescent="0.25">
      <c r="A24" s="6" t="s">
        <v>17</v>
      </c>
      <c r="B24" s="2"/>
      <c r="C24" s="77" t="s">
        <v>71</v>
      </c>
    </row>
    <row r="25" spans="1:3" x14ac:dyDescent="0.25">
      <c r="A25" s="17" t="str">
        <f>IF($C$4=C25,"GIOCATORE","AVVERSARIO")</f>
        <v>AVVERSARIO</v>
      </c>
      <c r="B25" s="2"/>
      <c r="C25" s="77" t="s">
        <v>72</v>
      </c>
    </row>
    <row r="26" spans="1:3" x14ac:dyDescent="0.25">
      <c r="A26" s="17" t="str">
        <f>IF($C$4=C26,"GIOCATORE","AVVERSARIO")</f>
        <v>AVVERSARIO</v>
      </c>
      <c r="B26" s="2"/>
      <c r="C26" s="77" t="s">
        <v>73</v>
      </c>
    </row>
    <row r="27" spans="1:3" x14ac:dyDescent="0.25">
      <c r="A27" s="6" t="s">
        <v>15</v>
      </c>
      <c r="B27" s="2"/>
      <c r="C27" s="78">
        <v>1.3888888888888889E-3</v>
      </c>
    </row>
    <row r="28" spans="1:3" x14ac:dyDescent="0.25">
      <c r="A28" s="7" t="s">
        <v>16</v>
      </c>
      <c r="B28" s="8"/>
      <c r="C28" s="79" t="s">
        <v>1</v>
      </c>
    </row>
    <row r="29" spans="1:3" x14ac:dyDescent="0.25">
      <c r="A29" s="9" t="s">
        <v>11</v>
      </c>
      <c r="B29" s="10"/>
      <c r="C29" s="80" t="s">
        <v>74</v>
      </c>
    </row>
    <row r="30" spans="1:3" x14ac:dyDescent="0.25">
      <c r="A30" s="6" t="s">
        <v>17</v>
      </c>
      <c r="B30" s="2"/>
      <c r="C30" s="78" t="s">
        <v>71</v>
      </c>
    </row>
    <row r="31" spans="1:3" x14ac:dyDescent="0.25">
      <c r="A31" s="17" t="str">
        <f>IF($C$4=C31,"GIOCATORE","AVVERSARIO")</f>
        <v>AVVERSARIO</v>
      </c>
      <c r="B31" s="2"/>
      <c r="C31" s="78" t="s">
        <v>75</v>
      </c>
    </row>
    <row r="32" spans="1:3" x14ac:dyDescent="0.25">
      <c r="A32" s="17" t="str">
        <f>IF($C$4=C32,"GIOCATORE","AVVERSARIO")</f>
        <v>AVVERSARIO</v>
      </c>
      <c r="B32" s="2"/>
      <c r="C32" s="78" t="s">
        <v>73</v>
      </c>
    </row>
    <row r="33" spans="1:3" x14ac:dyDescent="0.25">
      <c r="A33" s="6" t="s">
        <v>15</v>
      </c>
      <c r="B33" s="2"/>
      <c r="C33" s="78">
        <v>1.3888888888888889E-3</v>
      </c>
    </row>
    <row r="34" spans="1:3" x14ac:dyDescent="0.25">
      <c r="A34" s="7" t="s">
        <v>16</v>
      </c>
      <c r="B34" s="8"/>
      <c r="C34" s="79" t="s">
        <v>1</v>
      </c>
    </row>
    <row r="35" spans="1:3" x14ac:dyDescent="0.25">
      <c r="A35" s="9" t="s">
        <v>11</v>
      </c>
      <c r="B35" s="10"/>
      <c r="C35" s="80" t="s">
        <v>76</v>
      </c>
    </row>
    <row r="36" spans="1:3" x14ac:dyDescent="0.25">
      <c r="A36" s="6" t="s">
        <v>17</v>
      </c>
      <c r="B36" s="2"/>
      <c r="C36" s="78" t="s">
        <v>71</v>
      </c>
    </row>
    <row r="37" spans="1:3" x14ac:dyDescent="0.25">
      <c r="A37" s="17" t="str">
        <f>IF($C$4=C37,"GIOCATORE","AVVERSARIO")</f>
        <v>AVVERSARIO</v>
      </c>
      <c r="B37" s="2"/>
      <c r="C37" s="78" t="s">
        <v>73</v>
      </c>
    </row>
    <row r="38" spans="1:3" x14ac:dyDescent="0.25">
      <c r="A38" s="17" t="str">
        <f>IF($C$4=C38,"GIOCATORE","AVVERSARIO")</f>
        <v>AVVERSARIO</v>
      </c>
      <c r="B38" s="2"/>
      <c r="C38" s="78" t="s">
        <v>77</v>
      </c>
    </row>
    <row r="39" spans="1:3" x14ac:dyDescent="0.25">
      <c r="A39" s="6" t="s">
        <v>15</v>
      </c>
      <c r="B39" s="2"/>
      <c r="C39" s="78">
        <v>8.3333333333333329E-2</v>
      </c>
    </row>
    <row r="40" spans="1:3" x14ac:dyDescent="0.25">
      <c r="A40" s="7" t="s">
        <v>16</v>
      </c>
      <c r="B40" s="8"/>
      <c r="C40" s="79" t="s">
        <v>1</v>
      </c>
    </row>
    <row r="41" spans="1:3" x14ac:dyDescent="0.25">
      <c r="A41" s="9" t="s">
        <v>11</v>
      </c>
      <c r="B41" s="10"/>
      <c r="C41" s="80" t="s">
        <v>58</v>
      </c>
    </row>
    <row r="42" spans="1:3" x14ac:dyDescent="0.25">
      <c r="A42" s="6" t="s">
        <v>17</v>
      </c>
      <c r="B42" s="2"/>
      <c r="C42" s="78" t="s">
        <v>71</v>
      </c>
    </row>
    <row r="43" spans="1:3" x14ac:dyDescent="0.25">
      <c r="A43" s="17" t="str">
        <f>IF($C$4=C43,"GIOCATORE","AVVERSARIO")</f>
        <v>AVVERSARIO</v>
      </c>
      <c r="B43" s="2"/>
      <c r="C43" s="78" t="s">
        <v>73</v>
      </c>
    </row>
    <row r="44" spans="1:3" x14ac:dyDescent="0.25">
      <c r="A44" s="17" t="str">
        <f>IF($C$4=C44,"GIOCATORE","AVVERSARIO")</f>
        <v>AVVERSARIO</v>
      </c>
      <c r="B44" s="2"/>
      <c r="C44" s="78" t="s">
        <v>78</v>
      </c>
    </row>
    <row r="45" spans="1:3" x14ac:dyDescent="0.25">
      <c r="A45" s="6" t="s">
        <v>15</v>
      </c>
      <c r="B45" s="2"/>
      <c r="C45" s="78">
        <v>8.3333333333333329E-2</v>
      </c>
    </row>
    <row r="46" spans="1:3" x14ac:dyDescent="0.25">
      <c r="A46" s="7" t="s">
        <v>16</v>
      </c>
      <c r="B46" s="8"/>
      <c r="C46" s="79" t="s">
        <v>1</v>
      </c>
    </row>
    <row r="47" spans="1:3" x14ac:dyDescent="0.25">
      <c r="A47" s="9" t="s">
        <v>11</v>
      </c>
      <c r="B47" s="10"/>
      <c r="C47" s="80" t="s">
        <v>67</v>
      </c>
    </row>
    <row r="48" spans="1:3" x14ac:dyDescent="0.25">
      <c r="A48" s="6" t="s">
        <v>17</v>
      </c>
      <c r="B48" s="2"/>
      <c r="C48" s="78" t="s">
        <v>71</v>
      </c>
    </row>
    <row r="49" spans="1:3" x14ac:dyDescent="0.25">
      <c r="A49" s="17" t="str">
        <f>IF($C$4=C49,"GIOCATORE","AVVERSARIO")</f>
        <v>AVVERSARIO</v>
      </c>
      <c r="B49" s="2"/>
      <c r="C49" s="78" t="s">
        <v>73</v>
      </c>
    </row>
    <row r="50" spans="1:3" x14ac:dyDescent="0.25">
      <c r="A50" s="17" t="str">
        <f>IF($C$4=C50,"GIOCATORE","AVVERSARIO")</f>
        <v>AVVERSARIO</v>
      </c>
      <c r="B50" s="2"/>
      <c r="C50" s="78" t="s">
        <v>79</v>
      </c>
    </row>
    <row r="51" spans="1:3" x14ac:dyDescent="0.25">
      <c r="A51" s="6" t="s">
        <v>15</v>
      </c>
      <c r="B51" s="2"/>
      <c r="C51" s="78">
        <v>8.3333333333333329E-2</v>
      </c>
    </row>
    <row r="52" spans="1:3" x14ac:dyDescent="0.25">
      <c r="A52" s="7" t="s">
        <v>16</v>
      </c>
      <c r="B52" s="8"/>
      <c r="C52" s="79" t="s">
        <v>1</v>
      </c>
    </row>
    <row r="53" spans="1:3" x14ac:dyDescent="0.25">
      <c r="A53" s="9" t="s">
        <v>11</v>
      </c>
      <c r="B53" s="10"/>
      <c r="C53" s="80" t="s">
        <v>60</v>
      </c>
    </row>
    <row r="54" spans="1:3" x14ac:dyDescent="0.25">
      <c r="A54" s="6" t="s">
        <v>17</v>
      </c>
      <c r="B54" s="2"/>
      <c r="C54" s="78" t="s">
        <v>80</v>
      </c>
    </row>
    <row r="55" spans="1:3" x14ac:dyDescent="0.25">
      <c r="A55" s="17" t="str">
        <f>IF($C$4=C55,"GIOCATORE","AVVERSARIO")</f>
        <v>AVVERSARIO</v>
      </c>
      <c r="B55" s="2"/>
      <c r="C55" s="78" t="s">
        <v>73</v>
      </c>
    </row>
    <row r="56" spans="1:3" x14ac:dyDescent="0.25">
      <c r="A56" s="17" t="str">
        <f>IF($C$4=C56,"GIOCATORE","AVVERSARIO")</f>
        <v>AVVERSARIO</v>
      </c>
      <c r="B56" s="2"/>
      <c r="C56" s="78" t="s">
        <v>81</v>
      </c>
    </row>
    <row r="57" spans="1:3" x14ac:dyDescent="0.25">
      <c r="A57" s="6" t="s">
        <v>15</v>
      </c>
      <c r="B57" s="2"/>
      <c r="C57" s="78">
        <v>1.3888888888888889E-3</v>
      </c>
    </row>
    <row r="58" spans="1:3" x14ac:dyDescent="0.25">
      <c r="A58" s="7" t="s">
        <v>16</v>
      </c>
      <c r="B58" s="8"/>
      <c r="C58" s="79" t="s">
        <v>2</v>
      </c>
    </row>
    <row r="59" spans="1:3" x14ac:dyDescent="0.25">
      <c r="A59" s="9" t="s">
        <v>11</v>
      </c>
      <c r="B59" s="10"/>
      <c r="C59" s="80" t="s">
        <v>82</v>
      </c>
    </row>
    <row r="60" spans="1:3" x14ac:dyDescent="0.25">
      <c r="A60" s="6" t="s">
        <v>17</v>
      </c>
      <c r="B60" s="2"/>
      <c r="C60" s="78" t="s">
        <v>80</v>
      </c>
    </row>
    <row r="61" spans="1:3" x14ac:dyDescent="0.25">
      <c r="A61" s="17" t="str">
        <f>IF($C$4=C61,"GIOCATORE","AVVERSARIO")</f>
        <v>AVVERSARIO</v>
      </c>
      <c r="B61" s="2"/>
      <c r="C61" s="78" t="s">
        <v>73</v>
      </c>
    </row>
    <row r="62" spans="1:3" x14ac:dyDescent="0.25">
      <c r="A62" s="17" t="str">
        <f>IF($C$4=C62,"GIOCATORE","AVVERSARIO")</f>
        <v>AVVERSARIO</v>
      </c>
      <c r="B62" s="2"/>
      <c r="C62" s="78" t="s">
        <v>83</v>
      </c>
    </row>
    <row r="63" spans="1:3" x14ac:dyDescent="0.25">
      <c r="A63" s="6" t="s">
        <v>15</v>
      </c>
      <c r="B63" s="2"/>
      <c r="C63" s="78">
        <v>8.3333333333333329E-2</v>
      </c>
    </row>
    <row r="64" spans="1:3" x14ac:dyDescent="0.25">
      <c r="A64" s="7" t="s">
        <v>16</v>
      </c>
      <c r="B64" s="8"/>
      <c r="C64" s="79" t="s">
        <v>1</v>
      </c>
    </row>
    <row r="65" spans="1:3" x14ac:dyDescent="0.25">
      <c r="A65" s="9" t="s">
        <v>11</v>
      </c>
      <c r="B65" s="10"/>
      <c r="C65" s="80" t="s">
        <v>84</v>
      </c>
    </row>
    <row r="66" spans="1:3" x14ac:dyDescent="0.25">
      <c r="A66" s="6" t="s">
        <v>17</v>
      </c>
      <c r="B66" s="2"/>
      <c r="C66" s="78" t="s">
        <v>85</v>
      </c>
    </row>
    <row r="67" spans="1:3" x14ac:dyDescent="0.25">
      <c r="A67" s="17" t="str">
        <f>IF($C$4=C67,"GIOCATORE","AVVERSARIO")</f>
        <v>AVVERSARIO</v>
      </c>
      <c r="B67" s="2"/>
      <c r="C67" s="78" t="s">
        <v>86</v>
      </c>
    </row>
    <row r="68" spans="1:3" x14ac:dyDescent="0.25">
      <c r="A68" s="17" t="str">
        <f>IF($C$4=C68,"GIOCATORE","AVVERSARIO")</f>
        <v>AVVERSARIO</v>
      </c>
      <c r="B68" s="2"/>
      <c r="C68" s="78" t="s">
        <v>73</v>
      </c>
    </row>
    <row r="69" spans="1:3" x14ac:dyDescent="0.25">
      <c r="A69" s="6" t="s">
        <v>15</v>
      </c>
      <c r="B69" s="2"/>
      <c r="C69" s="78">
        <v>8.3333333333333329E-2</v>
      </c>
    </row>
    <row r="70" spans="1:3" x14ac:dyDescent="0.25">
      <c r="A70" s="7" t="s">
        <v>16</v>
      </c>
      <c r="B70" s="8"/>
      <c r="C70" s="79" t="s">
        <v>2</v>
      </c>
    </row>
    <row r="71" spans="1:3" x14ac:dyDescent="0.25">
      <c r="A71" s="9" t="s">
        <v>11</v>
      </c>
      <c r="B71" s="10"/>
      <c r="C71" s="80" t="s">
        <v>87</v>
      </c>
    </row>
    <row r="72" spans="1:3" x14ac:dyDescent="0.25">
      <c r="A72" s="6" t="s">
        <v>17</v>
      </c>
      <c r="B72" s="2"/>
      <c r="C72" s="78" t="s">
        <v>88</v>
      </c>
    </row>
    <row r="73" spans="1:3" x14ac:dyDescent="0.25">
      <c r="A73" s="17" t="str">
        <f>IF($C$4=C73,"GIOCATORE","AVVERSARIO")</f>
        <v>AVVERSARIO</v>
      </c>
      <c r="B73" s="2"/>
      <c r="C73" s="78" t="s">
        <v>73</v>
      </c>
    </row>
    <row r="74" spans="1:3" x14ac:dyDescent="0.25">
      <c r="A74" s="17" t="str">
        <f>IF($C$4=C74,"GIOCATORE","AVVERSARIO")</f>
        <v>AVVERSARIO</v>
      </c>
      <c r="B74" s="2"/>
      <c r="C74" s="78" t="s">
        <v>89</v>
      </c>
    </row>
    <row r="75" spans="1:3" x14ac:dyDescent="0.25">
      <c r="A75" s="6" t="s">
        <v>15</v>
      </c>
      <c r="B75" s="2"/>
      <c r="C75" s="78">
        <v>4.3055555555555562E-2</v>
      </c>
    </row>
    <row r="76" spans="1:3" x14ac:dyDescent="0.25">
      <c r="A76" s="7" t="s">
        <v>16</v>
      </c>
      <c r="B76" s="8"/>
      <c r="C76" s="79" t="s">
        <v>2</v>
      </c>
    </row>
    <row r="77" spans="1:3" x14ac:dyDescent="0.25">
      <c r="A77" s="9" t="s">
        <v>11</v>
      </c>
      <c r="B77" s="10"/>
      <c r="C77" s="80" t="s">
        <v>90</v>
      </c>
    </row>
    <row r="78" spans="1:3" x14ac:dyDescent="0.25">
      <c r="A78" s="6" t="s">
        <v>17</v>
      </c>
      <c r="B78" s="2"/>
      <c r="C78" s="78" t="s">
        <v>91</v>
      </c>
    </row>
    <row r="79" spans="1:3" x14ac:dyDescent="0.25">
      <c r="A79" s="17" t="str">
        <f>IF($C$4=C79,"GIOCATORE","AVVERSARIO")</f>
        <v>AVVERSARIO</v>
      </c>
      <c r="B79" s="2"/>
      <c r="C79" s="78" t="s">
        <v>92</v>
      </c>
    </row>
    <row r="80" spans="1:3" x14ac:dyDescent="0.25">
      <c r="A80" s="17" t="str">
        <f>IF($C$4=C80,"GIOCATORE","AVVERSARIO")</f>
        <v>AVVERSARIO</v>
      </c>
      <c r="B80" s="2"/>
      <c r="C80" s="78" t="s">
        <v>73</v>
      </c>
    </row>
    <row r="81" spans="1:3" x14ac:dyDescent="0.25">
      <c r="A81" s="6" t="s">
        <v>15</v>
      </c>
      <c r="B81" s="2"/>
      <c r="C81" s="78">
        <v>8.3333333333333329E-2</v>
      </c>
    </row>
    <row r="82" spans="1:3" ht="15.75" thickBot="1" x14ac:dyDescent="0.3">
      <c r="A82" s="7" t="s">
        <v>16</v>
      </c>
      <c r="B82" s="8"/>
      <c r="C82" s="77" t="s">
        <v>2</v>
      </c>
    </row>
    <row r="83" spans="1:3" x14ac:dyDescent="0.25">
      <c r="A83" s="3"/>
      <c r="B83" s="13"/>
      <c r="C83" s="81" t="s">
        <v>3</v>
      </c>
    </row>
    <row r="84" spans="1:3" ht="15.75" thickBot="1" x14ac:dyDescent="0.3">
      <c r="A84" s="28" t="str">
        <f>SUBSTITUTE(C84,"Ultimi Incontri:","")</f>
        <v xml:space="preserve"> BASIC M.</v>
      </c>
      <c r="B84" s="12"/>
      <c r="C84" s="82" t="s">
        <v>93</v>
      </c>
    </row>
    <row r="85" spans="1:3" x14ac:dyDescent="0.25">
      <c r="A85" s="9" t="s">
        <v>11</v>
      </c>
      <c r="B85" s="10"/>
      <c r="C85" s="83" t="s">
        <v>70</v>
      </c>
    </row>
    <row r="86" spans="1:3" x14ac:dyDescent="0.25">
      <c r="A86" s="6" t="s">
        <v>17</v>
      </c>
      <c r="B86" s="2"/>
      <c r="C86" s="78" t="s">
        <v>71</v>
      </c>
    </row>
    <row r="87" spans="1:3" x14ac:dyDescent="0.25">
      <c r="A87" s="17" t="str">
        <f>IF($C$10=C87,"GIOCATORE","AVVERSARIO")</f>
        <v>AVVERSARIO</v>
      </c>
      <c r="B87" s="2"/>
      <c r="C87" s="78" t="s">
        <v>94</v>
      </c>
    </row>
    <row r="88" spans="1:3" x14ac:dyDescent="0.25">
      <c r="A88" s="17" t="str">
        <f>IF($C$10=C88,"GIOCATORE","AVVERSARIO")</f>
        <v>AVVERSARIO</v>
      </c>
      <c r="B88" s="2"/>
      <c r="C88" s="77" t="s">
        <v>95</v>
      </c>
    </row>
    <row r="89" spans="1:3" x14ac:dyDescent="0.25">
      <c r="A89" s="6" t="s">
        <v>15</v>
      </c>
      <c r="B89" s="2"/>
      <c r="C89" s="78">
        <v>8.3333333333333329E-2</v>
      </c>
    </row>
    <row r="90" spans="1:3" x14ac:dyDescent="0.25">
      <c r="A90" s="7" t="s">
        <v>16</v>
      </c>
      <c r="B90" s="8"/>
      <c r="C90" s="79" t="s">
        <v>1</v>
      </c>
    </row>
    <row r="91" spans="1:3" x14ac:dyDescent="0.25">
      <c r="A91" s="9" t="s">
        <v>11</v>
      </c>
      <c r="B91" s="10"/>
      <c r="C91" s="80" t="s">
        <v>74</v>
      </c>
    </row>
    <row r="92" spans="1:3" x14ac:dyDescent="0.25">
      <c r="A92" s="6" t="s">
        <v>17</v>
      </c>
      <c r="B92" s="2"/>
      <c r="C92" s="78" t="s">
        <v>71</v>
      </c>
    </row>
    <row r="93" spans="1:3" x14ac:dyDescent="0.25">
      <c r="A93" s="17" t="str">
        <f>IF($C$10=C93,"GIOCATORE","AVVERSARIO")</f>
        <v>AVVERSARIO</v>
      </c>
      <c r="B93" s="2"/>
      <c r="C93" s="78" t="s">
        <v>96</v>
      </c>
    </row>
    <row r="94" spans="1:3" x14ac:dyDescent="0.25">
      <c r="A94" s="17" t="str">
        <f>IF($C$10=C94,"GIOCATORE","AVVERSARIO")</f>
        <v>AVVERSARIO</v>
      </c>
      <c r="B94" s="2"/>
      <c r="C94" s="78" t="s">
        <v>94</v>
      </c>
    </row>
    <row r="95" spans="1:3" x14ac:dyDescent="0.25">
      <c r="A95" s="6" t="s">
        <v>15</v>
      </c>
      <c r="B95" s="2"/>
      <c r="C95" s="78">
        <v>4.3055555555555562E-2</v>
      </c>
    </row>
    <row r="96" spans="1:3" x14ac:dyDescent="0.25">
      <c r="A96" s="7" t="s">
        <v>16</v>
      </c>
      <c r="B96" s="8"/>
      <c r="C96" s="79" t="s">
        <v>1</v>
      </c>
    </row>
    <row r="97" spans="1:3" x14ac:dyDescent="0.25">
      <c r="A97" s="9" t="s">
        <v>11</v>
      </c>
      <c r="B97" s="10"/>
      <c r="C97" s="80" t="s">
        <v>76</v>
      </c>
    </row>
    <row r="98" spans="1:3" x14ac:dyDescent="0.25">
      <c r="A98" s="6" t="s">
        <v>17</v>
      </c>
      <c r="B98" s="2"/>
      <c r="C98" s="78" t="s">
        <v>71</v>
      </c>
    </row>
    <row r="99" spans="1:3" x14ac:dyDescent="0.25">
      <c r="A99" s="17" t="str">
        <f>IF($C$10=C99,"GIOCATORE","AVVERSARIO")</f>
        <v>AVVERSARIO</v>
      </c>
      <c r="B99" s="2"/>
      <c r="C99" s="78" t="s">
        <v>94</v>
      </c>
    </row>
    <row r="100" spans="1:3" x14ac:dyDescent="0.25">
      <c r="A100" s="17" t="str">
        <f>IF($C$10=C100,"GIOCATORE","AVVERSARIO")</f>
        <v>AVVERSARIO</v>
      </c>
      <c r="B100" s="2"/>
      <c r="C100" s="78" t="s">
        <v>97</v>
      </c>
    </row>
    <row r="101" spans="1:3" x14ac:dyDescent="0.25">
      <c r="A101" s="6" t="s">
        <v>15</v>
      </c>
      <c r="B101" s="2"/>
      <c r="C101" s="78">
        <v>8.3333333333333329E-2</v>
      </c>
    </row>
    <row r="102" spans="1:3" x14ac:dyDescent="0.25">
      <c r="A102" s="7" t="s">
        <v>16</v>
      </c>
      <c r="B102" s="8"/>
      <c r="C102" s="79" t="s">
        <v>1</v>
      </c>
    </row>
    <row r="103" spans="1:3" x14ac:dyDescent="0.25">
      <c r="A103" s="9" t="s">
        <v>11</v>
      </c>
      <c r="B103" s="10"/>
      <c r="C103" s="80" t="s">
        <v>59</v>
      </c>
    </row>
    <row r="104" spans="1:3" x14ac:dyDescent="0.25">
      <c r="A104" s="6" t="s">
        <v>17</v>
      </c>
      <c r="B104" s="2"/>
      <c r="C104" s="78" t="s">
        <v>80</v>
      </c>
    </row>
    <row r="105" spans="1:3" x14ac:dyDescent="0.25">
      <c r="A105" s="17" t="str">
        <f>IF($C$10=C105,"GIOCATORE","AVVERSARIO")</f>
        <v>AVVERSARIO</v>
      </c>
      <c r="B105" s="2"/>
      <c r="C105" s="78" t="s">
        <v>98</v>
      </c>
    </row>
    <row r="106" spans="1:3" x14ac:dyDescent="0.25">
      <c r="A106" s="17" t="str">
        <f>IF($C$10=C106,"GIOCATORE","AVVERSARIO")</f>
        <v>AVVERSARIO</v>
      </c>
      <c r="B106" s="2"/>
      <c r="C106" s="78" t="s">
        <v>94</v>
      </c>
    </row>
    <row r="107" spans="1:3" x14ac:dyDescent="0.25">
      <c r="A107" s="6" t="s">
        <v>15</v>
      </c>
      <c r="B107" s="2"/>
      <c r="C107" s="78">
        <v>8.4027777777777771E-2</v>
      </c>
    </row>
    <row r="108" spans="1:3" x14ac:dyDescent="0.25">
      <c r="A108" s="7" t="s">
        <v>16</v>
      </c>
      <c r="B108" s="8"/>
      <c r="C108" s="79" t="s">
        <v>2</v>
      </c>
    </row>
    <row r="109" spans="1:3" x14ac:dyDescent="0.25">
      <c r="A109" s="9" t="s">
        <v>11</v>
      </c>
      <c r="B109" s="10"/>
      <c r="C109" s="80" t="s">
        <v>99</v>
      </c>
    </row>
    <row r="110" spans="1:3" x14ac:dyDescent="0.25">
      <c r="A110" s="6" t="s">
        <v>17</v>
      </c>
      <c r="B110" s="2"/>
      <c r="C110" s="78" t="s">
        <v>100</v>
      </c>
    </row>
    <row r="111" spans="1:3" x14ac:dyDescent="0.25">
      <c r="A111" s="17" t="str">
        <f>IF($C$10=C111,"GIOCATORE","AVVERSARIO")</f>
        <v>AVVERSARIO</v>
      </c>
      <c r="B111" s="2"/>
      <c r="C111" s="78" t="s">
        <v>101</v>
      </c>
    </row>
    <row r="112" spans="1:3" x14ac:dyDescent="0.25">
      <c r="A112" s="17" t="str">
        <f>IF($C$10=C112,"GIOCATORE","AVVERSARIO")</f>
        <v>AVVERSARIO</v>
      </c>
      <c r="B112" s="2"/>
      <c r="C112" s="78" t="s">
        <v>94</v>
      </c>
    </row>
    <row r="113" spans="1:3" x14ac:dyDescent="0.25">
      <c r="A113" s="6" t="s">
        <v>15</v>
      </c>
      <c r="B113" s="2"/>
      <c r="C113" s="78">
        <v>8.3333333333333329E-2</v>
      </c>
    </row>
    <row r="114" spans="1:3" x14ac:dyDescent="0.25">
      <c r="A114" s="7" t="s">
        <v>16</v>
      </c>
      <c r="B114" s="8"/>
      <c r="C114" s="79" t="s">
        <v>2</v>
      </c>
    </row>
    <row r="115" spans="1:3" x14ac:dyDescent="0.25">
      <c r="A115" s="9" t="s">
        <v>11</v>
      </c>
      <c r="B115" s="10"/>
      <c r="C115" s="80" t="s">
        <v>102</v>
      </c>
    </row>
    <row r="116" spans="1:3" x14ac:dyDescent="0.25">
      <c r="A116" s="6" t="s">
        <v>17</v>
      </c>
      <c r="B116" s="2"/>
      <c r="C116" s="78" t="s">
        <v>103</v>
      </c>
    </row>
    <row r="117" spans="1:3" x14ac:dyDescent="0.25">
      <c r="A117" s="17" t="str">
        <f>IF($C$10=C117,"GIOCATORE","AVVERSARIO")</f>
        <v>AVVERSARIO</v>
      </c>
      <c r="B117" s="2"/>
      <c r="C117" s="77" t="s">
        <v>104</v>
      </c>
    </row>
    <row r="118" spans="1:3" x14ac:dyDescent="0.25">
      <c r="A118" s="17" t="str">
        <f>IF($C$10=C118,"GIOCATORE","AVVERSARIO")</f>
        <v>AVVERSARIO</v>
      </c>
      <c r="B118" s="2"/>
      <c r="C118" s="78" t="s">
        <v>94</v>
      </c>
    </row>
    <row r="119" spans="1:3" x14ac:dyDescent="0.25">
      <c r="A119" s="6" t="s">
        <v>15</v>
      </c>
      <c r="B119" s="2"/>
      <c r="C119" s="78">
        <v>8.4027777777777771E-2</v>
      </c>
    </row>
    <row r="120" spans="1:3" x14ac:dyDescent="0.25">
      <c r="A120" s="7" t="s">
        <v>16</v>
      </c>
      <c r="B120" s="8"/>
      <c r="C120" s="79" t="s">
        <v>2</v>
      </c>
    </row>
    <row r="121" spans="1:3" x14ac:dyDescent="0.25">
      <c r="A121" s="9" t="s">
        <v>11</v>
      </c>
      <c r="B121" s="10"/>
      <c r="C121" s="80" t="s">
        <v>105</v>
      </c>
    </row>
    <row r="122" spans="1:3" x14ac:dyDescent="0.25">
      <c r="A122" s="6" t="s">
        <v>17</v>
      </c>
      <c r="B122" s="2"/>
      <c r="C122" s="78" t="s">
        <v>103</v>
      </c>
    </row>
    <row r="123" spans="1:3" x14ac:dyDescent="0.25">
      <c r="A123" s="17" t="str">
        <f>IF($C$10=C123,"GIOCATORE","AVVERSARIO")</f>
        <v>AVVERSARIO</v>
      </c>
      <c r="B123" s="2"/>
      <c r="C123" s="78" t="s">
        <v>94</v>
      </c>
    </row>
    <row r="124" spans="1:3" x14ac:dyDescent="0.25">
      <c r="A124" s="17" t="str">
        <f>IF($C$10=C124,"GIOCATORE","AVVERSARIO")</f>
        <v>AVVERSARIO</v>
      </c>
      <c r="B124" s="2"/>
      <c r="C124" s="78" t="s">
        <v>106</v>
      </c>
    </row>
    <row r="125" spans="1:3" x14ac:dyDescent="0.25">
      <c r="A125" s="6" t="s">
        <v>15</v>
      </c>
      <c r="B125" s="2"/>
      <c r="C125" s="78">
        <v>8.3333333333333329E-2</v>
      </c>
    </row>
    <row r="126" spans="1:3" x14ac:dyDescent="0.25">
      <c r="A126" s="7" t="s">
        <v>16</v>
      </c>
      <c r="B126" s="8"/>
      <c r="C126" s="79" t="s">
        <v>1</v>
      </c>
    </row>
    <row r="127" spans="1:3" x14ac:dyDescent="0.25">
      <c r="A127" s="9" t="s">
        <v>11</v>
      </c>
      <c r="B127" s="10"/>
      <c r="C127" s="80" t="s">
        <v>107</v>
      </c>
    </row>
    <row r="128" spans="1:3" x14ac:dyDescent="0.25">
      <c r="A128" s="6" t="s">
        <v>17</v>
      </c>
      <c r="B128" s="2"/>
      <c r="C128" s="78" t="s">
        <v>103</v>
      </c>
    </row>
    <row r="129" spans="1:3" x14ac:dyDescent="0.25">
      <c r="A129" s="17" t="str">
        <f>IF($C$10=C129,"GIOCATORE","AVVERSARIO")</f>
        <v>AVVERSARIO</v>
      </c>
      <c r="B129" s="2"/>
      <c r="C129" s="78" t="s">
        <v>94</v>
      </c>
    </row>
    <row r="130" spans="1:3" x14ac:dyDescent="0.25">
      <c r="A130" s="17" t="str">
        <f>IF($C$10=C130,"GIOCATORE","AVVERSARIO")</f>
        <v>AVVERSARIO</v>
      </c>
      <c r="B130" s="2"/>
      <c r="C130" s="78" t="s">
        <v>98</v>
      </c>
    </row>
    <row r="131" spans="1:3" x14ac:dyDescent="0.25">
      <c r="A131" s="6" t="s">
        <v>15</v>
      </c>
      <c r="B131" s="2"/>
      <c r="C131" s="78">
        <v>8.3333333333333329E-2</v>
      </c>
    </row>
    <row r="132" spans="1:3" x14ac:dyDescent="0.25">
      <c r="A132" s="7" t="s">
        <v>16</v>
      </c>
      <c r="B132" s="8"/>
      <c r="C132" s="79" t="s">
        <v>1</v>
      </c>
    </row>
    <row r="133" spans="1:3" x14ac:dyDescent="0.25">
      <c r="A133" s="9" t="s">
        <v>11</v>
      </c>
      <c r="B133" s="10"/>
      <c r="C133" s="80" t="s">
        <v>108</v>
      </c>
    </row>
    <row r="134" spans="1:3" x14ac:dyDescent="0.25">
      <c r="A134" s="6" t="s">
        <v>17</v>
      </c>
      <c r="B134" s="2"/>
      <c r="C134" s="78" t="s">
        <v>103</v>
      </c>
    </row>
    <row r="135" spans="1:3" x14ac:dyDescent="0.25">
      <c r="A135" s="17" t="str">
        <f>IF($C$10=C135,"GIOCATORE","AVVERSARIO")</f>
        <v>AVVERSARIO</v>
      </c>
      <c r="B135" s="2"/>
      <c r="C135" s="78" t="s">
        <v>106</v>
      </c>
    </row>
    <row r="136" spans="1:3" x14ac:dyDescent="0.25">
      <c r="A136" s="17" t="str">
        <f>IF($C$10=C136,"GIOCATORE","AVVERSARIO")</f>
        <v>AVVERSARIO</v>
      </c>
      <c r="B136" s="2"/>
      <c r="C136" s="78" t="s">
        <v>94</v>
      </c>
    </row>
    <row r="137" spans="1:3" x14ac:dyDescent="0.25">
      <c r="A137" s="6" t="s">
        <v>15</v>
      </c>
      <c r="B137" s="2"/>
      <c r="C137" s="78">
        <v>4.3055555555555562E-2</v>
      </c>
    </row>
    <row r="138" spans="1:3" x14ac:dyDescent="0.25">
      <c r="A138" s="7" t="s">
        <v>16</v>
      </c>
      <c r="B138" s="8"/>
      <c r="C138" s="79" t="s">
        <v>1</v>
      </c>
    </row>
    <row r="139" spans="1:3" x14ac:dyDescent="0.25">
      <c r="A139" s="9" t="s">
        <v>11</v>
      </c>
      <c r="B139" s="10"/>
      <c r="C139" s="80" t="s">
        <v>109</v>
      </c>
    </row>
    <row r="140" spans="1:3" x14ac:dyDescent="0.25">
      <c r="A140" s="6" t="s">
        <v>17</v>
      </c>
      <c r="B140" s="2"/>
      <c r="C140" s="78" t="s">
        <v>103</v>
      </c>
    </row>
    <row r="141" spans="1:3" x14ac:dyDescent="0.25">
      <c r="A141" s="17" t="str">
        <f>IF($C$10=C141,"GIOCATORE","AVVERSARIO")</f>
        <v>AVVERSARIO</v>
      </c>
      <c r="B141" s="2"/>
      <c r="C141" s="78" t="s">
        <v>94</v>
      </c>
    </row>
    <row r="142" spans="1:3" x14ac:dyDescent="0.25">
      <c r="A142" s="17" t="str">
        <f>IF($C$10=C142,"GIOCATORE","AVVERSARIO")</f>
        <v>AVVERSARIO</v>
      </c>
      <c r="B142" s="2"/>
      <c r="C142" s="78" t="s">
        <v>110</v>
      </c>
    </row>
    <row r="143" spans="1:3" x14ac:dyDescent="0.25">
      <c r="A143" s="6" t="s">
        <v>15</v>
      </c>
      <c r="B143" s="2"/>
      <c r="C143" s="78">
        <v>8.3333333333333329E-2</v>
      </c>
    </row>
    <row r="144" spans="1:3" x14ac:dyDescent="0.25">
      <c r="A144" s="7" t="s">
        <v>16</v>
      </c>
      <c r="B144" s="8"/>
      <c r="C144" s="79" t="s">
        <v>1</v>
      </c>
    </row>
    <row r="145" spans="3:43" s="1" customFormat="1" x14ac:dyDescent="0.25">
      <c r="C145" s="26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</row>
    <row r="146" spans="3:43" s="1" customFormat="1" x14ac:dyDescent="0.25">
      <c r="C146" s="26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</row>
    <row r="147" spans="3:43" x14ac:dyDescent="0.25">
      <c r="C147" s="27"/>
    </row>
    <row r="148" spans="3:43" x14ac:dyDescent="0.25">
      <c r="C148" s="27"/>
    </row>
    <row r="149" spans="3:43" x14ac:dyDescent="0.25">
      <c r="C149" s="27"/>
    </row>
    <row r="150" spans="3:43" x14ac:dyDescent="0.25">
      <c r="C150" s="31"/>
    </row>
    <row r="151" spans="3:43" x14ac:dyDescent="0.25">
      <c r="C151" s="31"/>
    </row>
    <row r="152" spans="3:43" x14ac:dyDescent="0.25">
      <c r="C152" s="31"/>
    </row>
    <row r="153" spans="3:43" x14ac:dyDescent="0.25">
      <c r="C153" s="31"/>
    </row>
    <row r="154" spans="3:43" x14ac:dyDescent="0.25">
      <c r="C154" s="27"/>
    </row>
    <row r="155" spans="3:43" x14ac:dyDescent="0.25">
      <c r="C155" s="31"/>
    </row>
    <row r="156" spans="3:43" x14ac:dyDescent="0.25">
      <c r="C156" s="31"/>
    </row>
    <row r="157" spans="3:43" x14ac:dyDescent="0.25">
      <c r="C157" s="31"/>
    </row>
    <row r="158" spans="3:43" x14ac:dyDescent="0.25">
      <c r="C158" s="31"/>
    </row>
    <row r="159" spans="3:43" x14ac:dyDescent="0.25">
      <c r="C159" s="31"/>
    </row>
    <row r="160" spans="3:43" x14ac:dyDescent="0.25">
      <c r="C160" s="27"/>
    </row>
    <row r="161" spans="3:3" x14ac:dyDescent="0.25">
      <c r="C161" s="31"/>
    </row>
    <row r="162" spans="3:3" x14ac:dyDescent="0.25">
      <c r="C162" s="31"/>
    </row>
    <row r="163" spans="3:3" x14ac:dyDescent="0.25">
      <c r="C163" s="31"/>
    </row>
    <row r="164" spans="3:3" x14ac:dyDescent="0.25">
      <c r="C164" s="31"/>
    </row>
    <row r="165" spans="3:3" x14ac:dyDescent="0.25">
      <c r="C165" s="31"/>
    </row>
    <row r="166" spans="3:3" x14ac:dyDescent="0.25">
      <c r="C166" s="27"/>
    </row>
    <row r="167" spans="3:3" x14ac:dyDescent="0.25">
      <c r="C167" s="31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7BF4-3AC6-4A2F-BCB0-F301A9CDDD9E}">
  <sheetPr codeName="Foglio2"/>
  <dimension ref="A1:AI230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Z12" sqref="Z12"/>
    </sheetView>
  </sheetViews>
  <sheetFormatPr defaultRowHeight="15" x14ac:dyDescent="0.25"/>
  <cols>
    <col min="1" max="1" width="19" bestFit="1" customWidth="1"/>
    <col min="2" max="2" width="60.28515625" bestFit="1" customWidth="1"/>
    <col min="3" max="3" width="19.85546875" bestFit="1" customWidth="1"/>
    <col min="5" max="6" width="4.5703125" bestFit="1" customWidth="1"/>
    <col min="7" max="8" width="7.140625" bestFit="1" customWidth="1"/>
    <col min="9" max="10" width="4.5703125" bestFit="1" customWidth="1"/>
    <col min="11" max="13" width="7.140625" bestFit="1" customWidth="1"/>
    <col min="14" max="16" width="4.5703125" bestFit="1" customWidth="1"/>
    <col min="17" max="17" width="16.7109375" style="18" bestFit="1" customWidth="1"/>
    <col min="18" max="19" width="6" customWidth="1"/>
    <col min="20" max="20" width="8.28515625" style="18" bestFit="1" customWidth="1"/>
    <col min="23" max="23" width="19.85546875" customWidth="1"/>
    <col min="24" max="24" width="10.7109375" bestFit="1" customWidth="1"/>
    <col min="25" max="25" width="11.28515625" bestFit="1" customWidth="1"/>
    <col min="26" max="26" width="13.42578125" bestFit="1" customWidth="1"/>
    <col min="28" max="29" width="9.28515625" bestFit="1" customWidth="1"/>
    <col min="30" max="31" width="9.7109375" bestFit="1" customWidth="1"/>
    <col min="32" max="32" width="9.7109375" style="34" customWidth="1"/>
    <col min="34" max="35" width="3.7109375" bestFit="1" customWidth="1"/>
  </cols>
  <sheetData>
    <row r="1" spans="1:35" x14ac:dyDescent="0.25">
      <c r="E1" t="s">
        <v>42</v>
      </c>
      <c r="F1" t="s">
        <v>43</v>
      </c>
      <c r="G1" s="20" t="s">
        <v>18</v>
      </c>
      <c r="H1" s="20" t="s">
        <v>19</v>
      </c>
      <c r="I1" s="20" t="s">
        <v>20</v>
      </c>
      <c r="J1" s="20" t="s">
        <v>21</v>
      </c>
      <c r="K1" s="20" t="s">
        <v>22</v>
      </c>
      <c r="L1" s="20" t="s">
        <v>23</v>
      </c>
      <c r="M1" s="20" t="s">
        <v>24</v>
      </c>
      <c r="N1" s="20" t="s">
        <v>25</v>
      </c>
      <c r="O1" s="20" t="s">
        <v>26</v>
      </c>
      <c r="P1" s="20" t="s">
        <v>27</v>
      </c>
      <c r="Q1" s="23" t="s">
        <v>28</v>
      </c>
      <c r="R1" s="86" t="s">
        <v>30</v>
      </c>
      <c r="S1" s="86"/>
      <c r="T1" s="22" t="s">
        <v>31</v>
      </c>
      <c r="U1" s="86" t="s">
        <v>30</v>
      </c>
      <c r="V1" s="86"/>
      <c r="Z1" s="86" t="s">
        <v>36</v>
      </c>
      <c r="AA1" s="86"/>
      <c r="AB1" s="86" t="s">
        <v>39</v>
      </c>
      <c r="AC1" s="86"/>
      <c r="AD1" s="86" t="s">
        <v>40</v>
      </c>
      <c r="AE1" s="86"/>
      <c r="AF1" s="33">
        <f>+AG1</f>
        <v>0.75</v>
      </c>
      <c r="AG1" s="25">
        <f>+G4</f>
        <v>0.75</v>
      </c>
      <c r="AH1" s="23" t="str">
        <f>+G1</f>
        <v>2-0</v>
      </c>
      <c r="AI1" s="23" t="s">
        <v>20</v>
      </c>
    </row>
    <row r="2" spans="1:35" x14ac:dyDescent="0.25">
      <c r="E2" s="21">
        <v>4.1666666666666699E-2</v>
      </c>
      <c r="F2" s="21">
        <v>6.9444444444444404E-4</v>
      </c>
      <c r="G2" s="21">
        <v>8.3333333333333301E-2</v>
      </c>
      <c r="H2" s="21">
        <v>8.4027777777777798E-2</v>
      </c>
      <c r="I2" s="21">
        <v>1.38888888888889E-3</v>
      </c>
      <c r="J2" s="21">
        <v>4.3055555555555597E-2</v>
      </c>
      <c r="K2" s="21">
        <v>0.125</v>
      </c>
      <c r="L2" s="21">
        <v>0.125694444444444</v>
      </c>
      <c r="M2" s="21">
        <v>0.12638888888888899</v>
      </c>
      <c r="N2" s="21">
        <v>2.0833333333333298E-3</v>
      </c>
      <c r="O2" s="21">
        <v>4.3749999999999997E-2</v>
      </c>
      <c r="P2" s="21">
        <v>8.5416666666666696E-2</v>
      </c>
      <c r="Q2" s="18" t="str">
        <f>IF(Q3&gt;0,"DATI NON IDONEI","")</f>
        <v/>
      </c>
      <c r="R2" s="86" t="s">
        <v>29</v>
      </c>
      <c r="S2" s="86"/>
      <c r="T2" s="18" t="s">
        <v>32</v>
      </c>
      <c r="U2" s="86" t="s">
        <v>33</v>
      </c>
      <c r="V2" s="86"/>
      <c r="X2" t="s">
        <v>34</v>
      </c>
      <c r="Y2" t="s">
        <v>35</v>
      </c>
      <c r="Z2" t="s">
        <v>37</v>
      </c>
      <c r="AA2" t="s">
        <v>38</v>
      </c>
      <c r="AB2" t="s">
        <v>37</v>
      </c>
      <c r="AC2" t="s">
        <v>38</v>
      </c>
      <c r="AD2" t="s">
        <v>41</v>
      </c>
      <c r="AE2" t="s">
        <v>38</v>
      </c>
      <c r="AF2" s="33">
        <f>+AG2+AD9</f>
        <v>0.35</v>
      </c>
      <c r="AG2" s="25">
        <f>+H4</f>
        <v>0.25</v>
      </c>
      <c r="AH2" s="23" t="str">
        <f>+H1</f>
        <v>2-1</v>
      </c>
      <c r="AI2" s="23" t="str">
        <f>+J1</f>
        <v>1-2</v>
      </c>
    </row>
    <row r="3" spans="1:35" x14ac:dyDescent="0.25">
      <c r="A3" t="str">
        <f>+Dati!A2</f>
        <v>Tipologia d'incontro</v>
      </c>
      <c r="B3" t="str">
        <f>+Dati!C2</f>
        <v>ATP - SINGOLARE: Halle (Germania), erba - 1/16 finale</v>
      </c>
      <c r="E3">
        <f t="shared" ref="E3:F3" si="0">COUNTIF(E28:E145,"V")</f>
        <v>0</v>
      </c>
      <c r="F3">
        <f t="shared" si="0"/>
        <v>0</v>
      </c>
      <c r="G3">
        <f>COUNTIF(G28:G145,"V")</f>
        <v>12</v>
      </c>
      <c r="H3">
        <f t="shared" ref="H3:P3" si="1">COUNTIF(H28:H145,"V")</f>
        <v>2</v>
      </c>
      <c r="I3">
        <f t="shared" si="1"/>
        <v>3</v>
      </c>
      <c r="J3">
        <f t="shared" si="1"/>
        <v>3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 s="18">
        <f>COUNTIF(Q28:Q144,"NO DATI")</f>
        <v>0</v>
      </c>
      <c r="W3" t="str">
        <f>+Dati!A22</f>
        <v xml:space="preserve"> DE JONG J.</v>
      </c>
      <c r="X3">
        <f>COUNTIF(T28:T82,"V")</f>
        <v>6</v>
      </c>
      <c r="Y3">
        <f>COUNTIF(T28:T82,"P")</f>
        <v>4</v>
      </c>
      <c r="Z3" s="24">
        <f>IFERROR(+U28+U34+U40+U46+U52+U58+U64+U70+U76+U82,"")</f>
        <v>13</v>
      </c>
      <c r="AA3" s="24">
        <f>IFERROR(+V28+V34+V40+V46+V52+V58+V64+V70+V76+V82,"")</f>
        <v>8</v>
      </c>
      <c r="AB3" s="25">
        <f>IFERROR(+X3/(X3+Y3),"")</f>
        <v>0.6</v>
      </c>
      <c r="AC3" s="25">
        <f>IFERROR(+Y3/(X3+Y3),"")</f>
        <v>0.4</v>
      </c>
      <c r="AD3" s="25">
        <f>IFERROR(+Z3/(Z3+AA3),"")</f>
        <v>0.61904761904761907</v>
      </c>
      <c r="AE3" s="25">
        <f>IFERROR(+AA3/(Z3+AA3),"")</f>
        <v>0.38095238095238093</v>
      </c>
      <c r="AF3" s="33" t="e">
        <f>+AG3</f>
        <v>#DIV/0!</v>
      </c>
      <c r="AG3" s="25" t="e">
        <f>+K4</f>
        <v>#DIV/0!</v>
      </c>
      <c r="AH3" s="23" t="str">
        <f>+K1</f>
        <v>3-0</v>
      </c>
      <c r="AI3" s="23" t="str">
        <f>+N1</f>
        <v>0-3</v>
      </c>
    </row>
    <row r="4" spans="1:35" x14ac:dyDescent="0.25">
      <c r="A4" t="str">
        <f>+Dati!A3</f>
        <v>Data</v>
      </c>
      <c r="B4" t="str">
        <f>+Dati!C3</f>
        <v>14.06.2021 14:55</v>
      </c>
      <c r="E4" s="25"/>
      <c r="F4" s="25"/>
      <c r="G4" s="25">
        <f>+(G3+I3)/(G3+H3+I3+J3)</f>
        <v>0.75</v>
      </c>
      <c r="H4" s="25">
        <f>+(H3+J3)/(G3+H3+I3+J3)</f>
        <v>0.25</v>
      </c>
      <c r="I4" s="25"/>
      <c r="J4" s="25"/>
      <c r="K4" s="25" t="e">
        <f>+(K3+N3)/(K3+L3+M3+N3+O3+P3)</f>
        <v>#DIV/0!</v>
      </c>
      <c r="L4" s="25" t="e">
        <f>+((L3+O3)/(K3+L3+M3+N3+O3+P3))+0.0001</f>
        <v>#DIV/0!</v>
      </c>
      <c r="M4" s="25" t="e">
        <f>+(M3+P3)/(K3+L3+M3+N3+O3+P3)+0.0002</f>
        <v>#DIV/0!</v>
      </c>
      <c r="N4" s="25"/>
      <c r="O4" s="25"/>
      <c r="P4" s="25"/>
      <c r="W4" t="str">
        <f>+Dati!A84</f>
        <v xml:space="preserve"> BASIC M.</v>
      </c>
      <c r="X4">
        <f>COUNTIF(T90:T144,"V")</f>
        <v>7</v>
      </c>
      <c r="Y4">
        <f>COUNTIF(T90:T144,"P")</f>
        <v>3</v>
      </c>
      <c r="Z4" s="24">
        <f>IFERROR(+U90+U96+U102+U108+U114+U120+U126+U132+U138+U144,"")</f>
        <v>16</v>
      </c>
      <c r="AA4" s="24">
        <f>IFERROR(+V90+V96+V102+V108+V114+V120+V126+V132+V138+V144,"")</f>
        <v>8</v>
      </c>
      <c r="AB4" s="25">
        <f>IFERROR(+X4/(X4+Y4),"")</f>
        <v>0.7</v>
      </c>
      <c r="AC4" s="25">
        <f>IFERROR(+Y4/(X4+Y4),"")</f>
        <v>0.3</v>
      </c>
      <c r="AD4" s="25">
        <f>IFERROR(+Z4/(Z4+AA4),"")</f>
        <v>0.66666666666666663</v>
      </c>
      <c r="AE4" s="25">
        <f>IFERROR(+AA4/(Z4+AA4),"")</f>
        <v>0.33333333333333331</v>
      </c>
      <c r="AF4" s="33" t="e">
        <f>+AG4</f>
        <v>#DIV/0!</v>
      </c>
      <c r="AG4" s="25" t="e">
        <f>+L4</f>
        <v>#DIV/0!</v>
      </c>
      <c r="AH4" s="23" t="str">
        <f>+L1</f>
        <v>3-1</v>
      </c>
      <c r="AI4" s="23" t="str">
        <f>+O1</f>
        <v>1-3</v>
      </c>
    </row>
    <row r="5" spans="1:35" x14ac:dyDescent="0.25">
      <c r="A5" t="str">
        <f>+Dati!A4</f>
        <v>Giocatore</v>
      </c>
      <c r="B5" t="str">
        <f>+Dati!C4</f>
        <v>Rybakov A.</v>
      </c>
      <c r="AF5" s="33" t="e">
        <f>+AD9+AG5</f>
        <v>#DIV/0!</v>
      </c>
      <c r="AG5" s="25" t="e">
        <f>+M4</f>
        <v>#DIV/0!</v>
      </c>
      <c r="AH5" s="23" t="str">
        <f>+M1</f>
        <v>3-2</v>
      </c>
      <c r="AI5" s="23" t="str">
        <f>+P1</f>
        <v>2-3</v>
      </c>
    </row>
    <row r="6" spans="1:35" x14ac:dyDescent="0.25">
      <c r="A6">
        <f>+Dati!A5</f>
        <v>0</v>
      </c>
      <c r="B6" t="str">
        <f>+Dati!C5</f>
        <v>Rybakov A.</v>
      </c>
      <c r="W6" t="s">
        <v>46</v>
      </c>
      <c r="X6">
        <f>COUNTIF(Y28:Y146,"OK")</f>
        <v>5</v>
      </c>
      <c r="Y6" s="25">
        <f>+AD3+AE4</f>
        <v>0.95238095238095233</v>
      </c>
      <c r="Z6" s="25">
        <f>+AD4+AE3</f>
        <v>1.0476190476190474</v>
      </c>
      <c r="AA6" s="25">
        <f>+AB3-AC4</f>
        <v>0.3</v>
      </c>
      <c r="AB6" s="25">
        <f>+AB4-AC3</f>
        <v>0.29999999999999993</v>
      </c>
      <c r="AC6" s="25">
        <f>1-(Y6-Z6)</f>
        <v>1.0952380952380951</v>
      </c>
      <c r="AD6" s="25">
        <f>1-(+AA6-AB6)</f>
        <v>1</v>
      </c>
      <c r="AE6" s="25">
        <f>+(X6*3)/(Z3+AA3+Z4+AA4)</f>
        <v>0.33333333333333331</v>
      </c>
      <c r="AF6" s="33"/>
    </row>
    <row r="7" spans="1:35" x14ac:dyDescent="0.25">
      <c r="A7" t="str">
        <f>+Dati!A6</f>
        <v>Tipologia di Ranking</v>
      </c>
      <c r="B7" t="str">
        <f>+Dati!C6</f>
        <v>ATP</v>
      </c>
    </row>
    <row r="8" spans="1:35" x14ac:dyDescent="0.25">
      <c r="A8" t="str">
        <f>+Dati!A7</f>
        <v>Posizione</v>
      </c>
      <c r="B8" t="str">
        <f>+Dati!C7</f>
        <v>: 409.</v>
      </c>
      <c r="Y8" s="25">
        <f>+AC6+AD6+AE6</f>
        <v>2.4285714285714284</v>
      </c>
      <c r="Z8" s="25">
        <f>+Y8/3</f>
        <v>0.80952380952380942</v>
      </c>
      <c r="AB8" s="25">
        <f>+(AE6+Z8)/2</f>
        <v>0.5714285714285714</v>
      </c>
    </row>
    <row r="9" spans="1:35" x14ac:dyDescent="0.25">
      <c r="A9">
        <f>+Dati!A8</f>
        <v>0</v>
      </c>
      <c r="B9">
        <f>+Dati!C8</f>
        <v>2</v>
      </c>
      <c r="Y9" s="32">
        <f>+Y6/(Y6+Z6)</f>
        <v>0.47619047619047622</v>
      </c>
      <c r="Z9" s="32">
        <f>+Z6/(Y6+Z6)</f>
        <v>0.52380952380952384</v>
      </c>
      <c r="AB9" s="25">
        <f>+Y9-Z9</f>
        <v>-4.7619047619047616E-2</v>
      </c>
      <c r="AD9">
        <f>IF(AND(AB9&gt;5%,AB9&lt;-5%),0.15,IF(AND(AB9&lt;10%,AB9&gt;-10%),0.1,0))</f>
        <v>0.1</v>
      </c>
    </row>
    <row r="10" spans="1:35" x14ac:dyDescent="0.25">
      <c r="A10">
        <f>+Dati!A9</f>
        <v>0</v>
      </c>
      <c r="B10" t="str">
        <f>+Dati!C9</f>
        <v>-</v>
      </c>
    </row>
    <row r="11" spans="1:35" x14ac:dyDescent="0.25">
      <c r="A11" t="str">
        <f>+Dati!A10</f>
        <v>Avversario</v>
      </c>
      <c r="B11">
        <f>+Dati!C10</f>
        <v>0</v>
      </c>
      <c r="Y11" s="30" t="s">
        <v>47</v>
      </c>
      <c r="Z11" s="18" t="str">
        <f>IF(Y9&gt;Z9,VLOOKUP(AA11,AF1:AI2,3,FALSE),VLOOKUP(AA11,AF1:AI2,4,FALSE))</f>
        <v>0-2</v>
      </c>
      <c r="AA11" s="29">
        <f>MAXA(AF1:AF2)</f>
        <v>0.75</v>
      </c>
      <c r="AB11" s="18" t="str">
        <f>IF(Y9&gt;Z9,VLOOKUP(AC11,AF1:AI2,3,FALSE),VLOOKUP(AC11,AF1:AI2,4,FALSE))</f>
        <v>1-2</v>
      </c>
      <c r="AC11" s="29">
        <f>MINA(AF1:AF2)</f>
        <v>0.35</v>
      </c>
      <c r="AD11" s="18"/>
      <c r="AE11" s="18"/>
    </row>
    <row r="12" spans="1:35" x14ac:dyDescent="0.25">
      <c r="A12">
        <f>+Dati!A11</f>
        <v>0</v>
      </c>
      <c r="B12" t="str">
        <f>+Dati!C11</f>
        <v>Finale</v>
      </c>
      <c r="Y12" s="18" t="s">
        <v>48</v>
      </c>
      <c r="Z12" s="18" t="e">
        <f>IF(Y9&gt;Z9,VLOOKUP(AA12,AF3:AI6,3,FALSE),VLOOKUP(AA12,AF3:AI6,4,FALSE))</f>
        <v>#DIV/0!</v>
      </c>
      <c r="AA12" s="29" t="e">
        <f>MAXA(AF3:AF5)</f>
        <v>#DIV/0!</v>
      </c>
      <c r="AB12" s="18" t="e">
        <f>IF(Y9&gt;Z9,VLOOKUP(AC12,AF3:AI5,3,FALSE),VLOOKUP(AC12,AF3:AI5,4,FALSE))</f>
        <v>#DIV/0!</v>
      </c>
      <c r="AC12" s="29" t="e">
        <f>LARGE(AF3:AF5,2)</f>
        <v>#DIV/0!</v>
      </c>
      <c r="AD12" s="18" t="e">
        <f>IF(Y9&gt;Z9,VLOOKUP(AE12,AF3:AI6,3,FALSE),VLOOKUP(AE12,AF3:AI6,4,FALSE))</f>
        <v>#DIV/0!</v>
      </c>
      <c r="AE12" s="29" t="e">
        <f>MINA(AF3:AF5)</f>
        <v>#DIV/0!</v>
      </c>
      <c r="AF12" s="33"/>
    </row>
    <row r="13" spans="1:35" x14ac:dyDescent="0.25">
      <c r="A13" t="str">
        <f>+Dati!A12</f>
        <v>Tipologia di Ranking</v>
      </c>
      <c r="B13" t="str">
        <f>+Dati!C12</f>
        <v>Vanneste J.</v>
      </c>
    </row>
    <row r="14" spans="1:35" x14ac:dyDescent="0.25">
      <c r="A14" t="str">
        <f>+Dati!A13</f>
        <v>Posizione</v>
      </c>
      <c r="B14" t="str">
        <f>+Dati!C13</f>
        <v>Vanneste J.</v>
      </c>
    </row>
    <row r="15" spans="1:35" x14ac:dyDescent="0.25">
      <c r="A15">
        <f>+Dati!A14</f>
        <v>0</v>
      </c>
      <c r="B15" t="str">
        <f>+Dati!C14</f>
        <v>ATP</v>
      </c>
    </row>
    <row r="16" spans="1:35" x14ac:dyDescent="0.25">
      <c r="A16">
        <f>+Dati!A15</f>
        <v>0</v>
      </c>
      <c r="B16" t="str">
        <f>+Dati!C15</f>
        <v>: 396.</v>
      </c>
    </row>
    <row r="17" spans="1:25" x14ac:dyDescent="0.25">
      <c r="A17">
        <f>+Dati!A16</f>
        <v>0</v>
      </c>
      <c r="B17" t="str">
        <f>+Dati!C16</f>
        <v>Partita</v>
      </c>
    </row>
    <row r="18" spans="1:25" x14ac:dyDescent="0.25">
      <c r="A18">
        <f>+Dati!A17</f>
        <v>0</v>
      </c>
      <c r="B18" t="str">
        <f>+Dati!C17</f>
        <v>Comparazione quote</v>
      </c>
    </row>
    <row r="19" spans="1:25" x14ac:dyDescent="0.25">
      <c r="A19">
        <f>+Dati!A18</f>
        <v>0</v>
      </c>
      <c r="B19" t="str">
        <f>+Dati!C18</f>
        <v>Testa a Testa</v>
      </c>
    </row>
    <row r="20" spans="1:25" x14ac:dyDescent="0.25">
      <c r="A20">
        <f>+Dati!A19</f>
        <v>0</v>
      </c>
      <c r="B20" t="str">
        <f>+Dati!C19</f>
        <v>Tabellone</v>
      </c>
    </row>
    <row r="21" spans="1:25" x14ac:dyDescent="0.25">
      <c r="A21">
        <f>+Dati!A20</f>
        <v>0</v>
      </c>
      <c r="B21" t="str">
        <f>+Dati!C20</f>
        <v>Tutte le superfici</v>
      </c>
    </row>
    <row r="22" spans="1:25" x14ac:dyDescent="0.25">
      <c r="A22">
        <f>+Dati!A21</f>
        <v>0</v>
      </c>
      <c r="B22" t="str">
        <f>+Dati!C21</f>
        <v>Cemento</v>
      </c>
    </row>
    <row r="23" spans="1:25" x14ac:dyDescent="0.25">
      <c r="A23" t="str">
        <f>+Dati!A22</f>
        <v xml:space="preserve"> DE JONG J.</v>
      </c>
      <c r="B23" t="str">
        <f>+Dati!C22</f>
        <v>Ultimi Incontri: DE JONG J.</v>
      </c>
    </row>
    <row r="24" spans="1:25" x14ac:dyDescent="0.25">
      <c r="A24" t="str">
        <f>+Dati!A23</f>
        <v>Data</v>
      </c>
      <c r="B24" t="str">
        <f>+Dati!C23</f>
        <v>17.06.21</v>
      </c>
    </row>
    <row r="25" spans="1:25" x14ac:dyDescent="0.25">
      <c r="A25" t="str">
        <f>+Dati!A24</f>
        <v>Torneo</v>
      </c>
      <c r="B25" t="str">
        <f>+Dati!C24</f>
        <v>KAZ</v>
      </c>
    </row>
    <row r="26" spans="1:25" x14ac:dyDescent="0.25">
      <c r="A26" t="str">
        <f>+Dati!A25</f>
        <v>AVVERSARIO</v>
      </c>
      <c r="B26" t="str">
        <f>+Dati!C25</f>
        <v>Bonadio R.</v>
      </c>
      <c r="W26" t="s">
        <v>44</v>
      </c>
      <c r="X26" t="s">
        <v>45</v>
      </c>
    </row>
    <row r="27" spans="1:25" x14ac:dyDescent="0.25">
      <c r="A27" t="str">
        <f>+Dati!A26</f>
        <v>AVVERSARIO</v>
      </c>
      <c r="B27" t="str">
        <f>+Dati!C26</f>
        <v>De Jong J.</v>
      </c>
    </row>
    <row r="28" spans="1:25" x14ac:dyDescent="0.25">
      <c r="A28" t="str">
        <f>+Dati!A27</f>
        <v>Risultato</v>
      </c>
      <c r="B28" s="19">
        <f>+Dati!C27</f>
        <v>1.3888888888888889E-3</v>
      </c>
      <c r="C28" s="19" t="str">
        <f>TRIM(B28)</f>
        <v>0,00138888888888889</v>
      </c>
      <c r="E28" t="str">
        <f>IF(B28=$E$2,"V","")</f>
        <v/>
      </c>
      <c r="F28" t="str">
        <f>IF(B28=$F$2,"V","")</f>
        <v/>
      </c>
      <c r="G28" t="str">
        <f>IF(B28=$G$2,"V","")</f>
        <v/>
      </c>
      <c r="H28" t="str">
        <f>IF(B28=$H$2,"V","")</f>
        <v/>
      </c>
      <c r="I28" t="str">
        <f>IF(B28=$I$2,"V","")</f>
        <v>V</v>
      </c>
      <c r="J28" t="str">
        <f>IF(B28=$J$2,"V","")</f>
        <v/>
      </c>
      <c r="K28" t="str">
        <f>IF(B28=$K$2,"V","")</f>
        <v/>
      </c>
      <c r="L28" t="str">
        <f>IF(B28=$L$2,"V","")</f>
        <v/>
      </c>
      <c r="M28" t="str">
        <f>IF(B28=$M$2,"V","")</f>
        <v/>
      </c>
      <c r="N28" t="str">
        <f>IF(B28=$N$2,"V","")</f>
        <v/>
      </c>
      <c r="O28" t="str">
        <f>IF(B28=$O$2,"V","")</f>
        <v/>
      </c>
      <c r="P28" t="str">
        <f>IF(B28=$P$2,"V","")</f>
        <v/>
      </c>
      <c r="Q28" s="18" t="str">
        <f>IF(OR(G28="V",H28="V",I28="V",J28="V",K28="V",L28="V",M28="V",N28="V",O28="V",P28="V",E28="V",F28="V"),"V","NO DATI")</f>
        <v>V</v>
      </c>
      <c r="R28" t="str">
        <f>IF(G28="V","2",IF(H28="V","2",IF(I28="V","0",IF(J28="V","1",IF(K28="V","3",IF(L28="V","3",IF(M28="V","3",IF(N28="V","0",IF(O28="V","1",IF(P28="V","2",IF(E28="V","1",IF(F28="V","0",""))))))))))))</f>
        <v>0</v>
      </c>
      <c r="S28" t="str">
        <f>IF(G28="V","0",IF(H28="V","1",IF(I28="V","2",IF(J28="V","2",IF(K28="V","0",IF(L28="V","1",IF(M28="V","2",IF(N28="V","3",IF(O28="V","3",IF(P28="V","3",IF(E28="V","0",IF(F28="V","1",""))))))))))))</f>
        <v>2</v>
      </c>
      <c r="T28" s="18" t="str">
        <f>+B29</f>
        <v>V</v>
      </c>
      <c r="U28" s="24" t="str">
        <f>IF(T28="V",IF(R28&gt;S28,R28,S28),IF(T28="P",IF(R28&lt;S28,R28,S28)))</f>
        <v>2</v>
      </c>
      <c r="V28" s="24" t="str">
        <f>IF(T28="V",IF(R28&gt;S28,S28,R28),IF(T28="P",IF(R28&lt;S28,S28,R28)))</f>
        <v>0</v>
      </c>
      <c r="W28" s="24">
        <f>IFERROR(+U28-V28,"")</f>
        <v>2</v>
      </c>
      <c r="X28" s="24">
        <f>IFERROR(+U28+V28,"")</f>
        <v>2</v>
      </c>
      <c r="Y28" t="str">
        <f>IF(OR(W28=1,W28=-1),IF(OR(X28=5,X28=3),"OK",""),"")</f>
        <v/>
      </c>
    </row>
    <row r="29" spans="1:25" x14ac:dyDescent="0.25">
      <c r="A29" t="str">
        <f>+Dati!A28</f>
        <v>Vinto o Perso</v>
      </c>
      <c r="B29" t="str">
        <f>+Dati!C28</f>
        <v>V</v>
      </c>
      <c r="U29" s="24"/>
      <c r="V29" s="24"/>
    </row>
    <row r="30" spans="1:25" x14ac:dyDescent="0.25">
      <c r="A30" t="str">
        <f>+Dati!A29</f>
        <v>Data</v>
      </c>
      <c r="B30" t="str">
        <f>+Dati!C29</f>
        <v>16.06.21</v>
      </c>
      <c r="U30" s="24"/>
      <c r="V30" s="24"/>
    </row>
    <row r="31" spans="1:25" x14ac:dyDescent="0.25">
      <c r="A31" t="str">
        <f>+Dati!A30</f>
        <v>Torneo</v>
      </c>
      <c r="B31" t="str">
        <f>+Dati!C30</f>
        <v>KAZ</v>
      </c>
      <c r="U31" s="24"/>
      <c r="V31" s="24"/>
    </row>
    <row r="32" spans="1:25" x14ac:dyDescent="0.25">
      <c r="A32" t="str">
        <f>+Dati!A31</f>
        <v>AVVERSARIO</v>
      </c>
      <c r="B32" t="str">
        <f>+Dati!C31</f>
        <v>Gabashvili T.</v>
      </c>
      <c r="U32" s="24"/>
      <c r="V32" s="24"/>
    </row>
    <row r="33" spans="1:25" x14ac:dyDescent="0.25">
      <c r="A33" t="str">
        <f>+Dati!A32</f>
        <v>AVVERSARIO</v>
      </c>
      <c r="B33" t="str">
        <f>+Dati!C32</f>
        <v>De Jong J.</v>
      </c>
      <c r="U33" s="24"/>
      <c r="V33" s="24"/>
    </row>
    <row r="34" spans="1:25" x14ac:dyDescent="0.25">
      <c r="A34" t="str">
        <f>+Dati!A33</f>
        <v>Risultato</v>
      </c>
      <c r="B34" s="19">
        <f>+Dati!C33</f>
        <v>1.3888888888888889E-3</v>
      </c>
      <c r="C34" s="19" t="str">
        <f>TRIM(B34)</f>
        <v>0,00138888888888889</v>
      </c>
      <c r="E34" t="str">
        <f>IF(B34=$E$2,"V","")</f>
        <v/>
      </c>
      <c r="F34" t="str">
        <f>IF(B34=$F$2,"V","")</f>
        <v/>
      </c>
      <c r="G34" t="str">
        <f>IF(B34=$G$2,"V","")</f>
        <v/>
      </c>
      <c r="H34" t="str">
        <f>IF(B34=$H$2,"V","")</f>
        <v/>
      </c>
      <c r="I34" t="str">
        <f>IF(B34=$I$2,"V","")</f>
        <v>V</v>
      </c>
      <c r="J34" t="str">
        <f>IF(B34=$J$2,"V","")</f>
        <v/>
      </c>
      <c r="K34" t="str">
        <f>IF(B34=$K$2,"V","")</f>
        <v/>
      </c>
      <c r="L34" t="str">
        <f>IF(B34=$L$2,"V","")</f>
        <v/>
      </c>
      <c r="M34" t="str">
        <f>IF(B34=$M$2,"V","")</f>
        <v/>
      </c>
      <c r="N34" t="str">
        <f>IF(B34=$N$2,"V","")</f>
        <v/>
      </c>
      <c r="O34" t="str">
        <f>IF(B34=$O$2,"V","")</f>
        <v/>
      </c>
      <c r="P34" t="str">
        <f>IF(B34=$P$2,"V","")</f>
        <v/>
      </c>
      <c r="Q34" s="18" t="str">
        <f>IF(OR(G34="V",H34="V",I34="V",J34="V",K34="V",L34="V",M34="V",N34="V",O34="V",P34="V",E34="V",F34="V"),"V","NO DATI")</f>
        <v>V</v>
      </c>
      <c r="R34" t="str">
        <f>IF(G34="V","2",IF(H34="V","2",IF(I34="V","0",IF(J34="V","1",IF(K34="V","3",IF(L34="V","3",IF(M34="V","3",IF(N34="V","0",IF(O34="V","1",IF(P34="V","2",IF(E34="V","1",IF(F34="V","0",""))))))))))))</f>
        <v>0</v>
      </c>
      <c r="S34" t="str">
        <f>IF(G34="V","0",IF(H34="V","1",IF(I34="V","2",IF(J34="V","2",IF(K34="V","0",IF(L34="V","1",IF(M34="V","2",IF(N34="V","3",IF(O34="V","3",IF(P34="V","3",IF(E34="V","0",IF(F34="V","1",""))))))))))))</f>
        <v>2</v>
      </c>
      <c r="T34" s="18" t="str">
        <f>+B35</f>
        <v>V</v>
      </c>
      <c r="U34" s="24" t="str">
        <f>IF(T34="V",IF(R34&gt;S34,R34,S34),IF(T34="P",IF(R34&lt;S34,R34,S34)))</f>
        <v>2</v>
      </c>
      <c r="V34" s="24" t="str">
        <f>IF(T34="V",IF(R34&gt;S34,S34,R34),IF(T34="P",IF(R34&lt;S34,S34,R34)))</f>
        <v>0</v>
      </c>
      <c r="W34" s="24">
        <f>IFERROR(+U34-V34,"")</f>
        <v>2</v>
      </c>
      <c r="X34" s="24">
        <f>IFERROR(+U34+V34,"")</f>
        <v>2</v>
      </c>
      <c r="Y34" t="str">
        <f>IF(OR(W34=1,W34=-1),IF(OR(X34=5,X34=3),"OK",""),"")</f>
        <v/>
      </c>
    </row>
    <row r="35" spans="1:25" x14ac:dyDescent="0.25">
      <c r="A35" t="str">
        <f>+Dati!A34</f>
        <v>Vinto o Perso</v>
      </c>
      <c r="B35" t="str">
        <f>+Dati!C34</f>
        <v>V</v>
      </c>
      <c r="U35" s="24"/>
      <c r="V35" s="24"/>
    </row>
    <row r="36" spans="1:25" x14ac:dyDescent="0.25">
      <c r="A36" t="str">
        <f>+Dati!A35</f>
        <v>Data</v>
      </c>
      <c r="B36" t="str">
        <f>+Dati!C35</f>
        <v>15.06.21</v>
      </c>
      <c r="U36" s="24"/>
      <c r="V36" s="24"/>
    </row>
    <row r="37" spans="1:25" x14ac:dyDescent="0.25">
      <c r="A37" t="str">
        <f>+Dati!A36</f>
        <v>Torneo</v>
      </c>
      <c r="B37" t="str">
        <f>+Dati!C36</f>
        <v>KAZ</v>
      </c>
      <c r="U37" s="24"/>
      <c r="V37" s="24"/>
    </row>
    <row r="38" spans="1:25" x14ac:dyDescent="0.25">
      <c r="A38" t="str">
        <f>+Dati!A37</f>
        <v>AVVERSARIO</v>
      </c>
      <c r="B38" t="str">
        <f>+Dati!C37</f>
        <v>De Jong J.</v>
      </c>
      <c r="U38" s="24"/>
      <c r="V38" s="24"/>
    </row>
    <row r="39" spans="1:25" x14ac:dyDescent="0.25">
      <c r="A39" t="str">
        <f>+Dati!A38</f>
        <v>AVVERSARIO</v>
      </c>
      <c r="B39" t="str">
        <f>+Dati!C38</f>
        <v>Coppejans K.</v>
      </c>
      <c r="U39" s="24"/>
      <c r="V39" s="24"/>
    </row>
    <row r="40" spans="1:25" x14ac:dyDescent="0.25">
      <c r="A40" t="str">
        <f>+Dati!A39</f>
        <v>Risultato</v>
      </c>
      <c r="B40" s="19">
        <f>+Dati!C39</f>
        <v>8.3333333333333329E-2</v>
      </c>
      <c r="C40" s="19" t="str">
        <f>TRIM(B40)</f>
        <v>0,0833333333333333</v>
      </c>
      <c r="E40" t="str">
        <f>IF(B40=$E$2,"V","")</f>
        <v/>
      </c>
      <c r="F40" t="str">
        <f>IF(B40=$F$2,"V","")</f>
        <v/>
      </c>
      <c r="G40" t="str">
        <f>IF(B40=$G$2,"V","")</f>
        <v>V</v>
      </c>
      <c r="H40" t="str">
        <f>IF(B40=$H$2,"V","")</f>
        <v/>
      </c>
      <c r="I40" t="str">
        <f>IF(B40=$I$2,"V","")</f>
        <v/>
      </c>
      <c r="J40" t="str">
        <f>IF(B40=$J$2,"V","")</f>
        <v/>
      </c>
      <c r="K40" t="str">
        <f>IF(B40=$K$2,"V","")</f>
        <v/>
      </c>
      <c r="L40" t="str">
        <f>IF(B40=$L$2,"V","")</f>
        <v/>
      </c>
      <c r="M40" t="str">
        <f>IF(B40=$M$2,"V","")</f>
        <v/>
      </c>
      <c r="N40" t="str">
        <f>IF(B40=$N$2,"V","")</f>
        <v/>
      </c>
      <c r="O40" t="str">
        <f>IF(B40=$O$2,"V","")</f>
        <v/>
      </c>
      <c r="P40" t="str">
        <f>IF(B40=$P$2,"V","")</f>
        <v/>
      </c>
      <c r="Q40" s="18" t="str">
        <f>IF(OR(G40="V",H40="V",I40="V",J40="V",K40="V",L40="V",M40="V",N40="V",O40="V",P40="V",E40="V",F40="V"),"V","NO DATI")</f>
        <v>V</v>
      </c>
      <c r="R40" t="str">
        <f>IF(G40="V","2",IF(H40="V","2",IF(I40="V","0",IF(J40="V","1",IF(K40="V","3",IF(L40="V","3",IF(M40="V","3",IF(N40="V","0",IF(O40="V","1",IF(P40="V","2",IF(E40="V","1",IF(F40="V","0",""))))))))))))</f>
        <v>2</v>
      </c>
      <c r="S40" t="str">
        <f>IF(G40="V","0",IF(H40="V","1",IF(I40="V","2",IF(J40="V","2",IF(K40="V","0",IF(L40="V","1",IF(M40="V","2",IF(N40="V","3",IF(O40="V","3",IF(P40="V","3",IF(E40="V","0",IF(F40="V","1",""))))))))))))</f>
        <v>0</v>
      </c>
      <c r="T40" s="18" t="str">
        <f>+B41</f>
        <v>V</v>
      </c>
      <c r="U40" s="24" t="str">
        <f>IF(T40="V",IF(R40&gt;S40,R40,S40),IF(T40="P",IF(R40&lt;S40,R40,S40)))</f>
        <v>2</v>
      </c>
      <c r="V40" s="24" t="str">
        <f>IF(T40="V",IF(R40&gt;S40,S40,R40),IF(T40="P",IF(R40&lt;S40,S40,R40)))</f>
        <v>0</v>
      </c>
      <c r="W40" s="24">
        <f>IFERROR(+U40-V40,"")</f>
        <v>2</v>
      </c>
      <c r="X40" s="24">
        <f>IFERROR(+U40+V40,"")</f>
        <v>2</v>
      </c>
      <c r="Y40" t="str">
        <f>IF(OR(W40=1,W40=-1),IF(OR(X40=5,X40=3),"OK",""),"")</f>
        <v/>
      </c>
    </row>
    <row r="41" spans="1:25" x14ac:dyDescent="0.25">
      <c r="A41" t="str">
        <f>+Dati!A40</f>
        <v>Vinto o Perso</v>
      </c>
      <c r="B41" t="str">
        <f>+Dati!C40</f>
        <v>V</v>
      </c>
      <c r="U41" s="24"/>
      <c r="V41" s="24"/>
    </row>
    <row r="42" spans="1:25" x14ac:dyDescent="0.25">
      <c r="A42" t="str">
        <f>+Dati!A41</f>
        <v>Data</v>
      </c>
      <c r="B42" t="str">
        <f>+Dati!C41</f>
        <v>14.06.21</v>
      </c>
      <c r="U42" s="24"/>
      <c r="V42" s="24"/>
    </row>
    <row r="43" spans="1:25" x14ac:dyDescent="0.25">
      <c r="A43" t="str">
        <f>+Dati!A42</f>
        <v>Torneo</v>
      </c>
      <c r="B43" t="str">
        <f>+Dati!C42</f>
        <v>KAZ</v>
      </c>
      <c r="U43" s="24"/>
      <c r="V43" s="24"/>
    </row>
    <row r="44" spans="1:25" x14ac:dyDescent="0.25">
      <c r="A44" t="str">
        <f>+Dati!A43</f>
        <v>AVVERSARIO</v>
      </c>
      <c r="B44" t="str">
        <f>+Dati!C43</f>
        <v>De Jong J.</v>
      </c>
      <c r="U44" s="24"/>
      <c r="V44" s="24"/>
    </row>
    <row r="45" spans="1:25" x14ac:dyDescent="0.25">
      <c r="A45" t="str">
        <f>+Dati!A44</f>
        <v>AVVERSARIO</v>
      </c>
      <c r="B45" t="str">
        <f>+Dati!C44</f>
        <v>Sultanov K.</v>
      </c>
      <c r="U45" s="24"/>
      <c r="V45" s="24"/>
    </row>
    <row r="46" spans="1:25" x14ac:dyDescent="0.25">
      <c r="A46" t="str">
        <f>+Dati!A45</f>
        <v>Risultato</v>
      </c>
      <c r="B46" s="19">
        <f>+Dati!C45</f>
        <v>8.3333333333333329E-2</v>
      </c>
      <c r="C46" s="19" t="str">
        <f>TRIM(B46)</f>
        <v>0,0833333333333333</v>
      </c>
      <c r="E46" t="str">
        <f>IF(B46=$E$2,"V","")</f>
        <v/>
      </c>
      <c r="F46" t="str">
        <f>IF(B46=$F$2,"V","")</f>
        <v/>
      </c>
      <c r="G46" t="str">
        <f>IF(B46=$G$2,"V","")</f>
        <v>V</v>
      </c>
      <c r="H46" t="str">
        <f>IF(B46=$H$2,"V","")</f>
        <v/>
      </c>
      <c r="I46" t="str">
        <f>IF(B46=$I$2,"V","")</f>
        <v/>
      </c>
      <c r="J46" t="str">
        <f>IF(B46=$J$2,"V","")</f>
        <v/>
      </c>
      <c r="K46" t="str">
        <f>IF(B46=$K$2,"V","")</f>
        <v/>
      </c>
      <c r="L46" t="str">
        <f>IF(B46=$L$2,"V","")</f>
        <v/>
      </c>
      <c r="M46" t="str">
        <f>IF(B46=$M$2,"V","")</f>
        <v/>
      </c>
      <c r="N46" t="str">
        <f>IF(B46=$N$2,"V","")</f>
        <v/>
      </c>
      <c r="O46" t="str">
        <f>IF(B46=$O$2,"V","")</f>
        <v/>
      </c>
      <c r="P46" t="str">
        <f>IF(B46=$P$2,"V","")</f>
        <v/>
      </c>
      <c r="Q46" s="18" t="str">
        <f>IF(OR(G46="V",H46="V",I46="V",J46="V",K46="V",L46="V",M46="V",N46="V",O46="V",P46="V",E46="V",F46="V"),"V","NO DATI")</f>
        <v>V</v>
      </c>
      <c r="R46" t="str">
        <f>IF(G46="V","2",IF(H46="V","2",IF(I46="V","0",IF(J46="V","1",IF(K46="V","3",IF(L46="V","3",IF(M46="V","3",IF(N46="V","0",IF(O46="V","1",IF(P46="V","2",IF(E46="V","1",IF(F46="V","0",""))))))))))))</f>
        <v>2</v>
      </c>
      <c r="S46" t="str">
        <f>IF(G46="V","0",IF(H46="V","1",IF(I46="V","2",IF(J46="V","2",IF(K46="V","0",IF(L46="V","1",IF(M46="V","2",IF(N46="V","3",IF(O46="V","3",IF(P46="V","3",IF(E46="V","0",IF(F46="V","1",""))))))))))))</f>
        <v>0</v>
      </c>
      <c r="T46" s="18" t="str">
        <f>+B47</f>
        <v>V</v>
      </c>
      <c r="U46" s="24" t="str">
        <f>IF(T46="V",IF(R46&gt;S46,R46,S46),IF(T46="P",IF(R46&lt;S46,R46,S46)))</f>
        <v>2</v>
      </c>
      <c r="V46" s="24" t="str">
        <f>IF(T46="V",IF(R46&gt;S46,S46,R46),IF(T46="P",IF(R46&lt;S46,S46,R46)))</f>
        <v>0</v>
      </c>
      <c r="W46" s="24">
        <f>IFERROR(+U46-V46,"")</f>
        <v>2</v>
      </c>
      <c r="X46" s="24">
        <f>IFERROR(+U46+V46,"")</f>
        <v>2</v>
      </c>
      <c r="Y46" t="str">
        <f>IF(OR(W46=1,W46=-1),IF(OR(X46=5,X46=3),"OK",""),"")</f>
        <v/>
      </c>
    </row>
    <row r="47" spans="1:25" x14ac:dyDescent="0.25">
      <c r="A47" t="str">
        <f>+Dati!A46</f>
        <v>Vinto o Perso</v>
      </c>
      <c r="B47" t="str">
        <f>+Dati!C46</f>
        <v>V</v>
      </c>
      <c r="U47" s="24"/>
      <c r="V47" s="24"/>
    </row>
    <row r="48" spans="1:25" x14ac:dyDescent="0.25">
      <c r="A48" t="str">
        <f>+Dati!A47</f>
        <v>Data</v>
      </c>
      <c r="B48" t="str">
        <f>+Dati!C47</f>
        <v>13.06.21</v>
      </c>
      <c r="U48" s="24"/>
      <c r="V48" s="24"/>
    </row>
    <row r="49" spans="1:25" x14ac:dyDescent="0.25">
      <c r="A49" t="str">
        <f>+Dati!A48</f>
        <v>Torneo</v>
      </c>
      <c r="B49" t="str">
        <f>+Dati!C48</f>
        <v>KAZ</v>
      </c>
      <c r="U49" s="24"/>
      <c r="V49" s="24"/>
    </row>
    <row r="50" spans="1:25" x14ac:dyDescent="0.25">
      <c r="A50" t="str">
        <f>+Dati!A49</f>
        <v>AVVERSARIO</v>
      </c>
      <c r="B50" t="str">
        <f>+Dati!C49</f>
        <v>De Jong J.</v>
      </c>
      <c r="U50" s="24"/>
      <c r="V50" s="24"/>
    </row>
    <row r="51" spans="1:25" x14ac:dyDescent="0.25">
      <c r="A51" t="str">
        <f>+Dati!A50</f>
        <v>AVVERSARIO</v>
      </c>
      <c r="B51" t="str">
        <f>+Dati!C50</f>
        <v>Michalski D.</v>
      </c>
      <c r="U51" s="24"/>
      <c r="V51" s="24"/>
    </row>
    <row r="52" spans="1:25" x14ac:dyDescent="0.25">
      <c r="A52" t="str">
        <f>+Dati!A51</f>
        <v>Risultato</v>
      </c>
      <c r="B52" s="19">
        <f>+Dati!C51</f>
        <v>8.3333333333333329E-2</v>
      </c>
      <c r="C52" s="19" t="str">
        <f>TRIM(B52)</f>
        <v>0,0833333333333333</v>
      </c>
      <c r="E52" t="str">
        <f>IF(B52=$E$2,"V","")</f>
        <v/>
      </c>
      <c r="F52" t="str">
        <f>IF(B52=$F$2,"V","")</f>
        <v/>
      </c>
      <c r="G52" t="str">
        <f>IF(B52=$G$2,"V","")</f>
        <v>V</v>
      </c>
      <c r="H52" t="str">
        <f>IF(B52=$H$2,"V","")</f>
        <v/>
      </c>
      <c r="I52" t="str">
        <f>IF(B52=$I$2,"V","")</f>
        <v/>
      </c>
      <c r="J52" t="str">
        <f>IF(B52=$J$2,"V","")</f>
        <v/>
      </c>
      <c r="K52" t="str">
        <f>IF(B52=$K$2,"V","")</f>
        <v/>
      </c>
      <c r="L52" t="str">
        <f>IF(B52=$L$2,"V","")</f>
        <v/>
      </c>
      <c r="M52" t="str">
        <f>IF(B52=$M$2,"V","")</f>
        <v/>
      </c>
      <c r="N52" t="str">
        <f>IF(B52=$N$2,"V","")</f>
        <v/>
      </c>
      <c r="O52" t="str">
        <f>IF(B52=$O$2,"V","")</f>
        <v/>
      </c>
      <c r="P52" t="str">
        <f>IF(B52=$P$2,"V","")</f>
        <v/>
      </c>
      <c r="Q52" s="18" t="str">
        <f>IF(OR(G52="V",H52="V",I52="V",J52="V",K52="V",L52="V",M52="V",N52="V",O52="V",P52="V",E52="V",F52="V"),"V","NO DATI")</f>
        <v>V</v>
      </c>
      <c r="R52" t="str">
        <f>IF(G52="V","2",IF(H52="V","2",IF(I52="V","0",IF(J52="V","1",IF(K52="V","3",IF(L52="V","3",IF(M52="V","3",IF(N52="V","0",IF(O52="V","1",IF(P52="V","2",IF(E52="V","1",IF(F52="V","0",""))))))))))))</f>
        <v>2</v>
      </c>
      <c r="S52" t="str">
        <f>IF(G52="V","0",IF(H52="V","1",IF(I52="V","2",IF(J52="V","2",IF(K52="V","0",IF(L52="V","1",IF(M52="V","2",IF(N52="V","3",IF(O52="V","3",IF(P52="V","3",IF(E52="V","0",IF(F52="V","1",""))))))))))))</f>
        <v>0</v>
      </c>
      <c r="T52" s="18" t="str">
        <f>+B53</f>
        <v>V</v>
      </c>
      <c r="U52" s="24" t="str">
        <f>IF(T52="V",IF(R52&gt;S52,R52,S52),IF(T52="P",IF(R52&lt;S52,R52,S52)))</f>
        <v>2</v>
      </c>
      <c r="V52" s="24" t="str">
        <f>IF(T52="V",IF(R52&gt;S52,S52,R52),IF(T52="P",IF(R52&lt;S52,S52,R52)))</f>
        <v>0</v>
      </c>
      <c r="W52" s="24">
        <f>IFERROR(+U52-V52,"")</f>
        <v>2</v>
      </c>
      <c r="X52" s="24">
        <f>IFERROR(+U52+V52,"")</f>
        <v>2</v>
      </c>
      <c r="Y52" t="str">
        <f>IF(OR(W52=1,W52=-1),IF(OR(X52=5,X52=3),"OK",""),"")</f>
        <v/>
      </c>
    </row>
    <row r="53" spans="1:25" x14ac:dyDescent="0.25">
      <c r="A53" t="str">
        <f>+Dati!A52</f>
        <v>Vinto o Perso</v>
      </c>
      <c r="B53" t="str">
        <f>+Dati!C52</f>
        <v>V</v>
      </c>
      <c r="U53" s="24"/>
      <c r="V53" s="24"/>
    </row>
    <row r="54" spans="1:25" x14ac:dyDescent="0.25">
      <c r="A54" t="str">
        <f>+Dati!A53</f>
        <v>Data</v>
      </c>
      <c r="B54" t="str">
        <f>+Dati!C53</f>
        <v>07.06.21</v>
      </c>
      <c r="U54" s="24"/>
      <c r="V54" s="24"/>
    </row>
    <row r="55" spans="1:25" x14ac:dyDescent="0.25">
      <c r="A55" t="str">
        <f>+Dati!A54</f>
        <v>Torneo</v>
      </c>
      <c r="B55" t="str">
        <f>+Dati!C54</f>
        <v>ALM</v>
      </c>
      <c r="U55" s="24"/>
      <c r="V55" s="24"/>
    </row>
    <row r="56" spans="1:25" x14ac:dyDescent="0.25">
      <c r="A56" t="str">
        <f>+Dati!A55</f>
        <v>AVVERSARIO</v>
      </c>
      <c r="B56" t="str">
        <f>+Dati!C55</f>
        <v>De Jong J.</v>
      </c>
      <c r="U56" s="24"/>
      <c r="V56" s="24"/>
    </row>
    <row r="57" spans="1:25" x14ac:dyDescent="0.25">
      <c r="A57" t="str">
        <f>+Dati!A56</f>
        <v>AVVERSARIO</v>
      </c>
      <c r="B57" t="str">
        <f>+Dati!C56</f>
        <v>Orlov V.</v>
      </c>
      <c r="U57" s="24"/>
      <c r="V57" s="24"/>
    </row>
    <row r="58" spans="1:25" x14ac:dyDescent="0.25">
      <c r="A58" t="str">
        <f>+Dati!A57</f>
        <v>Risultato</v>
      </c>
      <c r="B58" s="19">
        <f>+Dati!C57</f>
        <v>1.3888888888888889E-3</v>
      </c>
      <c r="C58" s="19" t="str">
        <f>TRIM(B58)</f>
        <v>0,00138888888888889</v>
      </c>
      <c r="E58" t="str">
        <f>IF(B58=$E$2,"V","")</f>
        <v/>
      </c>
      <c r="F58" t="str">
        <f>IF(B58=$F$2,"V","")</f>
        <v/>
      </c>
      <c r="G58" t="str">
        <f>IF(B58=$G$2,"V","")</f>
        <v/>
      </c>
      <c r="H58" t="str">
        <f>IF(B58=$H$2,"V","")</f>
        <v/>
      </c>
      <c r="I58" t="str">
        <f>IF(B58=$I$2,"V","")</f>
        <v>V</v>
      </c>
      <c r="J58" t="str">
        <f>IF(B58=$J$2,"V","")</f>
        <v/>
      </c>
      <c r="K58" t="str">
        <f>IF(B58=$K$2,"V","")</f>
        <v/>
      </c>
      <c r="L58" t="str">
        <f>IF(B58=$L$2,"V","")</f>
        <v/>
      </c>
      <c r="M58" t="str">
        <f>IF(B58=$M$2,"V","")</f>
        <v/>
      </c>
      <c r="N58" t="str">
        <f>IF(B58=$N$2,"V","")</f>
        <v/>
      </c>
      <c r="O58" t="str">
        <f>IF(B58=$O$2,"V","")</f>
        <v/>
      </c>
      <c r="P58" t="str">
        <f>IF(B58=$P$2,"V","")</f>
        <v/>
      </c>
      <c r="Q58" s="18" t="str">
        <f>IF(OR(G58="V",H58="V",I58="V",J58="V",K58="V",L58="V",M58="V",N58="V",O58="V",P58="V",E58="V",F58="V"),"V","NO DATI")</f>
        <v>V</v>
      </c>
      <c r="R58" t="str">
        <f>IF(G58="V","2",IF(H58="V","2",IF(I58="V","0",IF(J58="V","1",IF(K58="V","3",IF(L58="V","3",IF(M58="V","3",IF(N58="V","0",IF(O58="V","1",IF(P58="V","2",IF(E58="V","1",IF(F58="V","0",""))))))))))))</f>
        <v>0</v>
      </c>
      <c r="S58" t="str">
        <f>IF(G58="V","0",IF(H58="V","1",IF(I58="V","2",IF(J58="V","2",IF(K58="V","0",IF(L58="V","1",IF(M58="V","2",IF(N58="V","3",IF(O58="V","3",IF(P58="V","3",IF(E58="V","0",IF(F58="V","1",""))))))))))))</f>
        <v>2</v>
      </c>
      <c r="T58" s="18" t="str">
        <f>+B59</f>
        <v>P</v>
      </c>
      <c r="U58" s="24" t="str">
        <f>IF(T58="V",IF(R58&gt;S58,R58,S58),IF(T58="P",IF(R58&lt;S58,R58,S58)))</f>
        <v>0</v>
      </c>
      <c r="V58" s="24" t="str">
        <f>IF(T58="V",IF(R58&gt;S58,S58,R58),IF(T58="P",IF(R58&lt;S58,S58,R58)))</f>
        <v>2</v>
      </c>
      <c r="W58" s="24">
        <f>IFERROR(+U58-V58,"")</f>
        <v>-2</v>
      </c>
      <c r="X58" s="24">
        <f>IFERROR(+U58+V58,"")</f>
        <v>2</v>
      </c>
      <c r="Y58" t="str">
        <f>IF(OR(W58=1,W58=-1),IF(OR(X58=5,X58=3),"OK",""),"")</f>
        <v/>
      </c>
    </row>
    <row r="59" spans="1:25" x14ac:dyDescent="0.25">
      <c r="A59" t="str">
        <f>+Dati!A58</f>
        <v>Vinto o Perso</v>
      </c>
      <c r="B59" t="str">
        <f>+Dati!C58</f>
        <v>P</v>
      </c>
      <c r="U59" s="24"/>
      <c r="V59" s="24"/>
    </row>
    <row r="60" spans="1:25" x14ac:dyDescent="0.25">
      <c r="A60" t="str">
        <f>+Dati!A59</f>
        <v>Data</v>
      </c>
      <c r="B60" t="str">
        <f>+Dati!C59</f>
        <v>06.06.21</v>
      </c>
      <c r="U60" s="24"/>
      <c r="V60" s="24"/>
    </row>
    <row r="61" spans="1:25" x14ac:dyDescent="0.25">
      <c r="A61" t="str">
        <f>+Dati!A60</f>
        <v>Torneo</v>
      </c>
      <c r="B61" t="str">
        <f>+Dati!C60</f>
        <v>ALM</v>
      </c>
      <c r="U61" s="24"/>
      <c r="V61" s="24"/>
    </row>
    <row r="62" spans="1:25" x14ac:dyDescent="0.25">
      <c r="A62" t="str">
        <f>+Dati!A61</f>
        <v>AVVERSARIO</v>
      </c>
      <c r="B62" t="str">
        <f>+Dati!C61</f>
        <v>De Jong J.</v>
      </c>
      <c r="U62" s="24"/>
      <c r="V62" s="24"/>
    </row>
    <row r="63" spans="1:25" x14ac:dyDescent="0.25">
      <c r="A63" t="str">
        <f>+Dati!A62</f>
        <v>AVVERSARIO</v>
      </c>
      <c r="B63" t="str">
        <f>+Dati!C62</f>
        <v>Glinka D.</v>
      </c>
      <c r="U63" s="24"/>
      <c r="V63" s="24"/>
    </row>
    <row r="64" spans="1:25" x14ac:dyDescent="0.25">
      <c r="A64" t="str">
        <f>+Dati!A63</f>
        <v>Risultato</v>
      </c>
      <c r="B64" s="19">
        <f>+Dati!C63</f>
        <v>8.3333333333333329E-2</v>
      </c>
      <c r="C64" s="19" t="str">
        <f>TRIM(B64)</f>
        <v>0,0833333333333333</v>
      </c>
      <c r="E64" t="str">
        <f>IF(B64=$E$2,"V","")</f>
        <v/>
      </c>
      <c r="F64" t="str">
        <f>IF(B64=$F$2,"V","")</f>
        <v/>
      </c>
      <c r="G64" t="str">
        <f>IF(B64=$G$2,"V","")</f>
        <v>V</v>
      </c>
      <c r="H64" t="str">
        <f>IF(B64=$H$2,"V","")</f>
        <v/>
      </c>
      <c r="I64" t="str">
        <f>IF(B64=$I$2,"V","")</f>
        <v/>
      </c>
      <c r="J64" t="str">
        <f>IF(B64=$J$2,"V","")</f>
        <v/>
      </c>
      <c r="K64" t="str">
        <f>IF(B64=$K$2,"V","")</f>
        <v/>
      </c>
      <c r="L64" t="str">
        <f>IF(B64=$L$2,"V","")</f>
        <v/>
      </c>
      <c r="M64" t="str">
        <f>IF(B64=$M$2,"V","")</f>
        <v/>
      </c>
      <c r="N64" t="str">
        <f>IF(B64=$N$2,"V","")</f>
        <v/>
      </c>
      <c r="O64" t="str">
        <f>IF(B64=$O$2,"V","")</f>
        <v/>
      </c>
      <c r="P64" t="str">
        <f>IF(B64=$P$2,"V","")</f>
        <v/>
      </c>
      <c r="Q64" s="18" t="str">
        <f>IF(OR(G64="V",H64="V",I64="V",J64="V",K64="V",L64="V",M64="V",N64="V",O64="V",P64="V",E64="V",F64="V"),"V","NO DATI")</f>
        <v>V</v>
      </c>
      <c r="R64" t="str">
        <f>IF(G64="V","2",IF(H64="V","2",IF(I64="V","0",IF(J64="V","1",IF(K64="V","3",IF(L64="V","3",IF(M64="V","3",IF(N64="V","0",IF(O64="V","1",IF(P64="V","2",IF(E64="V","1",IF(F64="V","0",""))))))))))))</f>
        <v>2</v>
      </c>
      <c r="S64" t="str">
        <f>IF(G64="V","0",IF(H64="V","1",IF(I64="V","2",IF(J64="V","2",IF(K64="V","0",IF(L64="V","1",IF(M64="V","2",IF(N64="V","3",IF(O64="V","3",IF(P64="V","3",IF(E64="V","0",IF(F64="V","1",""))))))))))))</f>
        <v>0</v>
      </c>
      <c r="T64" s="18" t="str">
        <f>+B65</f>
        <v>V</v>
      </c>
      <c r="U64" s="24" t="str">
        <f>IF(T64="V",IF(R64&gt;S64,R64,S64),IF(T64="P",IF(R64&lt;S64,R64,S64)))</f>
        <v>2</v>
      </c>
      <c r="V64" s="24" t="str">
        <f>IF(T64="V",IF(R64&gt;S64,S64,R64),IF(T64="P",IF(R64&lt;S64,S64,R64)))</f>
        <v>0</v>
      </c>
      <c r="W64" s="24">
        <f>IFERROR(+U64-V64,"")</f>
        <v>2</v>
      </c>
      <c r="X64" s="24">
        <f>IFERROR(+U64+V64,"")</f>
        <v>2</v>
      </c>
      <c r="Y64" t="str">
        <f>IF(OR(W64=1,W64=-1),IF(OR(X64=5,X64=3),"OK",""),"")</f>
        <v/>
      </c>
    </row>
    <row r="65" spans="1:25" x14ac:dyDescent="0.25">
      <c r="A65" t="str">
        <f>+Dati!A64</f>
        <v>Vinto o Perso</v>
      </c>
      <c r="B65" t="str">
        <f>+Dati!C64</f>
        <v>V</v>
      </c>
      <c r="U65" s="24"/>
      <c r="V65" s="24"/>
    </row>
    <row r="66" spans="1:25" x14ac:dyDescent="0.25">
      <c r="A66" t="str">
        <f>+Dati!A65</f>
        <v>Data</v>
      </c>
      <c r="B66" t="str">
        <f>+Dati!C65</f>
        <v>25.05.21</v>
      </c>
      <c r="U66" s="24"/>
      <c r="V66" s="24"/>
    </row>
    <row r="67" spans="1:25" x14ac:dyDescent="0.25">
      <c r="A67" t="str">
        <f>+Dati!A66</f>
        <v>Torneo</v>
      </c>
      <c r="B67" t="str">
        <f>+Dati!C66</f>
        <v>OEI</v>
      </c>
      <c r="U67" s="24"/>
      <c r="V67" s="24"/>
    </row>
    <row r="68" spans="1:25" x14ac:dyDescent="0.25">
      <c r="A68" t="str">
        <f>+Dati!A67</f>
        <v>AVVERSARIO</v>
      </c>
      <c r="B68" t="str">
        <f>+Dati!C67</f>
        <v>Ugo Carabelli C.</v>
      </c>
      <c r="U68" s="24"/>
      <c r="V68" s="24"/>
    </row>
    <row r="69" spans="1:25" x14ac:dyDescent="0.25">
      <c r="A69" t="str">
        <f>+Dati!A68</f>
        <v>AVVERSARIO</v>
      </c>
      <c r="B69" t="str">
        <f>+Dati!C68</f>
        <v>De Jong J.</v>
      </c>
      <c r="U69" s="24"/>
      <c r="V69" s="24"/>
    </row>
    <row r="70" spans="1:25" x14ac:dyDescent="0.25">
      <c r="A70" t="str">
        <f>+Dati!A69</f>
        <v>Risultato</v>
      </c>
      <c r="B70" s="19">
        <f>+Dati!C69</f>
        <v>8.3333333333333329E-2</v>
      </c>
      <c r="C70" s="19" t="str">
        <f>TRIM(B70)</f>
        <v>0,0833333333333333</v>
      </c>
      <c r="E70" t="str">
        <f>IF(B70=$E$2,"V","")</f>
        <v/>
      </c>
      <c r="F70" t="str">
        <f>IF(B70=$F$2,"V","")</f>
        <v/>
      </c>
      <c r="G70" t="str">
        <f>IF(B70=$G$2,"V","")</f>
        <v>V</v>
      </c>
      <c r="H70" t="str">
        <f>IF(B70=$H$2,"V","")</f>
        <v/>
      </c>
      <c r="I70" t="str">
        <f>IF(B70=$I$2,"V","")</f>
        <v/>
      </c>
      <c r="J70" t="str">
        <f>IF(B70=$J$2,"V","")</f>
        <v/>
      </c>
      <c r="K70" t="str">
        <f>IF(B70=$K$2,"V","")</f>
        <v/>
      </c>
      <c r="L70" t="str">
        <f>IF(B70=$L$2,"V","")</f>
        <v/>
      </c>
      <c r="M70" t="str">
        <f>IF(B70=$M$2,"V","")</f>
        <v/>
      </c>
      <c r="N70" t="str">
        <f>IF(B70=$N$2,"V","")</f>
        <v/>
      </c>
      <c r="O70" t="str">
        <f>IF(B70=$O$2,"V","")</f>
        <v/>
      </c>
      <c r="P70" t="str">
        <f>IF(B70=$P$2,"V","")</f>
        <v/>
      </c>
      <c r="Q70" s="18" t="str">
        <f>IF(OR(G70="V",H70="V",I70="V",J70="V",K70="V",L70="V",M70="V",N70="V",O70="V",P70="V",E70="V",F70="V"),"V","NO DATI")</f>
        <v>V</v>
      </c>
      <c r="R70" t="str">
        <f>IF(G70="V","2",IF(H70="V","2",IF(I70="V","0",IF(J70="V","1",IF(K70="V","3",IF(L70="V","3",IF(M70="V","3",IF(N70="V","0",IF(O70="V","1",IF(P70="V","2",IF(E70="V","1",IF(F70="V","0",""))))))))))))</f>
        <v>2</v>
      </c>
      <c r="S70" t="str">
        <f>IF(G70="V","0",IF(H70="V","1",IF(I70="V","2",IF(J70="V","2",IF(K70="V","0",IF(L70="V","1",IF(M70="V","2",IF(N70="V","3",IF(O70="V","3",IF(P70="V","3",IF(E70="V","0",IF(F70="V","1",""))))))))))))</f>
        <v>0</v>
      </c>
      <c r="T70" s="18" t="str">
        <f>+B71</f>
        <v>P</v>
      </c>
      <c r="U70" s="24" t="str">
        <f>IF(T70="V",IF(R70&gt;S70,R70,S70),IF(T70="P",IF(R70&lt;S70,R70,S70)))</f>
        <v>0</v>
      </c>
      <c r="V70" s="24" t="str">
        <f>IF(T70="V",IF(R70&gt;S70,S70,R70),IF(T70="P",IF(R70&lt;S70,S70,R70)))</f>
        <v>2</v>
      </c>
      <c r="W70" s="24">
        <f>IFERROR(+U70-V70,"")</f>
        <v>-2</v>
      </c>
      <c r="X70" s="24">
        <f>IFERROR(+U70+V70,"")</f>
        <v>2</v>
      </c>
      <c r="Y70" t="str">
        <f>IF(OR(W70=1,W70=-1),IF(OR(X70=5,X70=3),"OK",""),"")</f>
        <v/>
      </c>
    </row>
    <row r="71" spans="1:25" x14ac:dyDescent="0.25">
      <c r="A71" t="str">
        <f>+Dati!A70</f>
        <v>Vinto o Perso</v>
      </c>
      <c r="B71" t="str">
        <f>+Dati!C70</f>
        <v>P</v>
      </c>
      <c r="U71" s="24"/>
      <c r="V71" s="24"/>
    </row>
    <row r="72" spans="1:25" x14ac:dyDescent="0.25">
      <c r="A72" t="str">
        <f>+Dati!A71</f>
        <v>Data</v>
      </c>
      <c r="B72" t="str">
        <f>+Dati!C71</f>
        <v>19.05.21</v>
      </c>
      <c r="U72" s="24"/>
      <c r="V72" s="24"/>
    </row>
    <row r="73" spans="1:25" x14ac:dyDescent="0.25">
      <c r="A73" t="str">
        <f>+Dati!A72</f>
        <v>Torneo</v>
      </c>
      <c r="B73" t="str">
        <f>+Dati!C72</f>
        <v>M25</v>
      </c>
      <c r="U73" s="24"/>
      <c r="V73" s="24"/>
    </row>
    <row r="74" spans="1:25" x14ac:dyDescent="0.25">
      <c r="A74" t="str">
        <f>+Dati!A73</f>
        <v>AVVERSARIO</v>
      </c>
      <c r="B74" t="str">
        <f>+Dati!C73</f>
        <v>De Jong J.</v>
      </c>
      <c r="U74" s="24"/>
      <c r="V74" s="24"/>
    </row>
    <row r="75" spans="1:25" x14ac:dyDescent="0.25">
      <c r="A75" t="str">
        <f>+Dati!A74</f>
        <v>AVVERSARIO</v>
      </c>
      <c r="B75" t="str">
        <f>+Dati!C74</f>
        <v>Bondarevskiy Y.</v>
      </c>
      <c r="U75" s="24"/>
      <c r="V75" s="24"/>
    </row>
    <row r="76" spans="1:25" x14ac:dyDescent="0.25">
      <c r="A76" t="str">
        <f>+Dati!A75</f>
        <v>Risultato</v>
      </c>
      <c r="B76" s="19">
        <f>+Dati!C75</f>
        <v>4.3055555555555562E-2</v>
      </c>
      <c r="C76" s="19" t="str">
        <f>TRIM(B76)</f>
        <v>0,0430555555555556</v>
      </c>
      <c r="E76" t="str">
        <f>IF(B76=$E$2,"V","")</f>
        <v/>
      </c>
      <c r="F76" t="str">
        <f>IF(B76=$F$2,"V","")</f>
        <v/>
      </c>
      <c r="G76" t="str">
        <f>IF(B76=$G$2,"V","")</f>
        <v/>
      </c>
      <c r="H76" t="str">
        <f>IF(B76=$H$2,"V","")</f>
        <v/>
      </c>
      <c r="I76" t="str">
        <f>IF(B76=$I$2,"V","")</f>
        <v/>
      </c>
      <c r="J76" t="str">
        <f>IF(B76=$J$2,"V","")</f>
        <v>V</v>
      </c>
      <c r="K76" t="str">
        <f>IF(B76=$K$2,"V","")</f>
        <v/>
      </c>
      <c r="L76" t="str">
        <f>IF(B76=$L$2,"V","")</f>
        <v/>
      </c>
      <c r="M76" t="str">
        <f>IF(B76=$M$2,"V","")</f>
        <v/>
      </c>
      <c r="N76" t="str">
        <f>IF(B76=$N$2,"V","")</f>
        <v/>
      </c>
      <c r="O76" t="str">
        <f>IF(B76=$O$2,"V","")</f>
        <v/>
      </c>
      <c r="P76" t="str">
        <f>IF(B76=$P$2,"V","")</f>
        <v/>
      </c>
      <c r="Q76" s="18" t="str">
        <f>IF(OR(G76="V",H76="V",I76="V",J76="V",K76="V",L76="V",M76="V",N76="V",O76="V",P76="V",E76="V",F76="V"),"V","NO DATI")</f>
        <v>V</v>
      </c>
      <c r="R76" t="str">
        <f>IF(G76="V","2",IF(H76="V","2",IF(I76="V","0",IF(J76="V","1",IF(K76="V","3",IF(L76="V","3",IF(M76="V","3",IF(N76="V","0",IF(O76="V","1",IF(P76="V","2",IF(E76="V","1",IF(F76="V","0",""))))))))))))</f>
        <v>1</v>
      </c>
      <c r="S76" t="str">
        <f>IF(G76="V","0",IF(H76="V","1",IF(I76="V","2",IF(J76="V","2",IF(K76="V","0",IF(L76="V","1",IF(M76="V","2",IF(N76="V","3",IF(O76="V","3",IF(P76="V","3",IF(E76="V","0",IF(F76="V","1",""))))))))))))</f>
        <v>2</v>
      </c>
      <c r="T76" s="18" t="str">
        <f>+B77</f>
        <v>P</v>
      </c>
      <c r="U76" s="24" t="str">
        <f>IF(T76="V",IF(R76&gt;S76,R76,S76),IF(T76="P",IF(R76&lt;S76,R76,S76)))</f>
        <v>1</v>
      </c>
      <c r="V76" s="24" t="str">
        <f>IF(T76="V",IF(R76&gt;S76,S76,R76),IF(T76="P",IF(R76&lt;S76,S76,R76)))</f>
        <v>2</v>
      </c>
      <c r="W76" s="24">
        <f>IFERROR(+U76-V76,"")</f>
        <v>-1</v>
      </c>
      <c r="X76" s="24">
        <f>IFERROR(+U76+V76,"")</f>
        <v>3</v>
      </c>
      <c r="Y76" t="str">
        <f>IF(OR(W76=1,W76=-1),IF(OR(X76=5,X76=3),"OK",""),"")</f>
        <v>OK</v>
      </c>
    </row>
    <row r="77" spans="1:25" x14ac:dyDescent="0.25">
      <c r="A77" t="str">
        <f>+Dati!A76</f>
        <v>Vinto o Perso</v>
      </c>
      <c r="B77" t="str">
        <f>+Dati!C76</f>
        <v>P</v>
      </c>
      <c r="U77" s="24"/>
      <c r="V77" s="24"/>
    </row>
    <row r="78" spans="1:25" x14ac:dyDescent="0.25">
      <c r="A78" t="str">
        <f>+Dati!A77</f>
        <v>Data</v>
      </c>
      <c r="B78" t="str">
        <f>+Dati!C77</f>
        <v>13.05.21</v>
      </c>
      <c r="U78" s="24"/>
      <c r="V78" s="24"/>
    </row>
    <row r="79" spans="1:25" x14ac:dyDescent="0.25">
      <c r="A79" t="str">
        <f>+Dati!A78</f>
        <v>Torneo</v>
      </c>
      <c r="B79" t="str">
        <f>+Dati!C78</f>
        <v>PRA</v>
      </c>
      <c r="U79" s="24"/>
      <c r="V79" s="24"/>
    </row>
    <row r="80" spans="1:25" x14ac:dyDescent="0.25">
      <c r="A80" t="str">
        <f>+Dati!A79</f>
        <v>AVVERSARIO</v>
      </c>
      <c r="B80" t="str">
        <f>+Dati!C79</f>
        <v>Lehecka J.</v>
      </c>
      <c r="U80" s="24"/>
      <c r="V80" s="24"/>
    </row>
    <row r="81" spans="1:25" x14ac:dyDescent="0.25">
      <c r="A81" t="str">
        <f>+Dati!A80</f>
        <v>AVVERSARIO</v>
      </c>
      <c r="B81" t="str">
        <f>+Dati!C80</f>
        <v>De Jong J.</v>
      </c>
      <c r="U81" s="24"/>
      <c r="V81" s="24"/>
    </row>
    <row r="82" spans="1:25" x14ac:dyDescent="0.25">
      <c r="A82" t="str">
        <f>+Dati!A81</f>
        <v>Risultato</v>
      </c>
      <c r="B82" s="19">
        <f>+Dati!C81</f>
        <v>8.3333333333333329E-2</v>
      </c>
      <c r="C82" s="19" t="str">
        <f>TRIM(B82)</f>
        <v>0,0833333333333333</v>
      </c>
      <c r="E82" t="str">
        <f>IF(B82=$E$2,"V","")</f>
        <v/>
      </c>
      <c r="F82" t="str">
        <f>IF(B82=$F$2,"V","")</f>
        <v/>
      </c>
      <c r="G82" t="str">
        <f>IF(B82=$G$2,"V","")</f>
        <v>V</v>
      </c>
      <c r="H82" t="str">
        <f>IF(B82=$H$2,"V","")</f>
        <v/>
      </c>
      <c r="I82" t="str">
        <f>IF(B82=$I$2,"V","")</f>
        <v/>
      </c>
      <c r="J82" t="str">
        <f>IF(B82=$J$2,"V","")</f>
        <v/>
      </c>
      <c r="K82" t="str">
        <f>IF(B82=$K$2,"V","")</f>
        <v/>
      </c>
      <c r="L82" t="str">
        <f>IF(B82=$L$2,"V","")</f>
        <v/>
      </c>
      <c r="M82" t="str">
        <f>IF(B82=$M$2,"V","")</f>
        <v/>
      </c>
      <c r="N82" t="str">
        <f>IF(B82=$N$2,"V","")</f>
        <v/>
      </c>
      <c r="O82" t="str">
        <f>IF(B82=$O$2,"V","")</f>
        <v/>
      </c>
      <c r="P82" t="str">
        <f>IF(B82=$P$2,"V","")</f>
        <v/>
      </c>
      <c r="Q82" s="18" t="str">
        <f>IF(OR(G82="V",H82="V",I82="V",J82="V",K82="V",L82="V",M82="V",N82="V",O82="V",P82="V",E82="V",F82="V"),"V","NO DATI")</f>
        <v>V</v>
      </c>
      <c r="R82" t="str">
        <f>IF(G82="V","2",IF(H82="V","2",IF(I82="V","0",IF(J82="V","1",IF(K82="V","3",IF(L82="V","3",IF(M82="V","3",IF(N82="V","0",IF(O82="V","1",IF(P82="V","2",IF(E82="V","1",IF(F82="V","0",""))))))))))))</f>
        <v>2</v>
      </c>
      <c r="S82" t="str">
        <f>IF(G82="V","0",IF(H82="V","1",IF(I82="V","2",IF(J82="V","2",IF(K82="V","0",IF(L82="V","1",IF(M82="V","2",IF(N82="V","3",IF(O82="V","3",IF(P82="V","3",IF(E82="V","0",IF(F82="V","1",""))))))))))))</f>
        <v>0</v>
      </c>
      <c r="T82" s="18" t="str">
        <f>+B83</f>
        <v>P</v>
      </c>
      <c r="U82" s="24" t="str">
        <f>IF(T82="V",IF(R82&gt;S82,R82,S82),IF(T82="P",IF(R82&lt;S82,R82,S82)))</f>
        <v>0</v>
      </c>
      <c r="V82" s="24" t="str">
        <f>IF(T82="V",IF(R82&gt;S82,S82,R82),IF(T82="P",IF(R82&lt;S82,S82,R82)))</f>
        <v>2</v>
      </c>
      <c r="W82" s="24">
        <f>IFERROR(+U82-V82,"")</f>
        <v>-2</v>
      </c>
      <c r="X82" s="24">
        <f>IFERROR(+U82+V82,"")</f>
        <v>2</v>
      </c>
      <c r="Y82" t="str">
        <f>IF(OR(W82=1,W82=-1),IF(OR(X82=5,X82=3),"OK",""),"")</f>
        <v/>
      </c>
    </row>
    <row r="83" spans="1:25" x14ac:dyDescent="0.25">
      <c r="A83" t="str">
        <f>+Dati!A82</f>
        <v>Vinto o Perso</v>
      </c>
      <c r="B83" t="str">
        <f>+Dati!C82</f>
        <v>P</v>
      </c>
      <c r="U83" s="24"/>
      <c r="V83" s="24"/>
    </row>
    <row r="84" spans="1:25" x14ac:dyDescent="0.25">
      <c r="A84">
        <f>+Dati!A83</f>
        <v>0</v>
      </c>
      <c r="B84" t="str">
        <f>+Dati!C83</f>
        <v>Mostra più incontri</v>
      </c>
      <c r="U84" s="24"/>
      <c r="V84" s="24"/>
    </row>
    <row r="85" spans="1:25" x14ac:dyDescent="0.25">
      <c r="A85" t="str">
        <f>+Dati!A84</f>
        <v xml:space="preserve"> BASIC M.</v>
      </c>
      <c r="B85" t="str">
        <f>+Dati!C84</f>
        <v>Ultimi Incontri: BASIC M.</v>
      </c>
      <c r="U85" s="24"/>
      <c r="V85" s="24"/>
    </row>
    <row r="86" spans="1:25" x14ac:dyDescent="0.25">
      <c r="A86" t="str">
        <f>+Dati!A85</f>
        <v>Data</v>
      </c>
      <c r="B86" t="str">
        <f>+Dati!C85</f>
        <v>17.06.21</v>
      </c>
      <c r="U86" s="24"/>
      <c r="V86" s="24"/>
    </row>
    <row r="87" spans="1:25" x14ac:dyDescent="0.25">
      <c r="A87" t="str">
        <f>+Dati!A86</f>
        <v>Torneo</v>
      </c>
      <c r="B87" t="str">
        <f>+Dati!C86</f>
        <v>KAZ</v>
      </c>
      <c r="U87" s="24"/>
      <c r="V87" s="24"/>
    </row>
    <row r="88" spans="1:25" x14ac:dyDescent="0.25">
      <c r="A88" t="str">
        <f>+Dati!A87</f>
        <v>AVVERSARIO</v>
      </c>
      <c r="B88" t="str">
        <f>+Dati!C87</f>
        <v>Basic M.</v>
      </c>
      <c r="U88" s="24"/>
      <c r="V88" s="24"/>
    </row>
    <row r="89" spans="1:25" x14ac:dyDescent="0.25">
      <c r="A89" t="str">
        <f>+Dati!A88</f>
        <v>AVVERSARIO</v>
      </c>
      <c r="B89" t="str">
        <f>+Dati!C88</f>
        <v>Moroni M.</v>
      </c>
      <c r="U89" s="24"/>
      <c r="V89" s="24"/>
    </row>
    <row r="90" spans="1:25" x14ac:dyDescent="0.25">
      <c r="A90" t="str">
        <f>+Dati!A89</f>
        <v>Risultato</v>
      </c>
      <c r="B90" s="19">
        <f>+Dati!C89</f>
        <v>8.3333333333333329E-2</v>
      </c>
      <c r="C90" s="19" t="str">
        <f>TRIM(B90)</f>
        <v>0,0833333333333333</v>
      </c>
      <c r="E90" t="str">
        <f>IF(B90=$E$2,"V","")</f>
        <v/>
      </c>
      <c r="F90" t="str">
        <f>IF(B90=$F$2,"V","")</f>
        <v/>
      </c>
      <c r="G90" t="str">
        <f>IF(B90=$G$2,"V","")</f>
        <v>V</v>
      </c>
      <c r="H90" t="str">
        <f>IF(B90=$H$2,"V","")</f>
        <v/>
      </c>
      <c r="I90" t="str">
        <f>IF(B90=$I$2,"V","")</f>
        <v/>
      </c>
      <c r="J90" t="str">
        <f>IF(B90=$J$2,"V","")</f>
        <v/>
      </c>
      <c r="K90" t="str">
        <f>IF(B90=$K$2,"V","")</f>
        <v/>
      </c>
      <c r="L90" t="str">
        <f>IF(B90=$L$2,"V","")</f>
        <v/>
      </c>
      <c r="M90" t="str">
        <f>IF(B90=$M$2,"V","")</f>
        <v/>
      </c>
      <c r="N90" t="str">
        <f>IF(B90=$N$2,"V","")</f>
        <v/>
      </c>
      <c r="O90" t="str">
        <f>IF(B90=$O$2,"V","")</f>
        <v/>
      </c>
      <c r="P90" t="str">
        <f>IF(B90=$P$2,"V","")</f>
        <v/>
      </c>
      <c r="Q90" s="18" t="str">
        <f>IF(OR(G90="V",H90="V",I90="V",J90="V",K90="V",L90="V",M90="V",N90="V",O90="V",P90="V",E90="V",F90="V"),"V","NO DATI")</f>
        <v>V</v>
      </c>
      <c r="R90" t="str">
        <f>IF(G90="V","2",IF(H90="V","2",IF(I90="V","0",IF(J90="V","1",IF(K90="V","3",IF(L90="V","3",IF(M90="V","3",IF(N90="V","0",IF(O90="V","1",IF(P90="V","2",IF(E90="V","1",IF(F90="V","0",""))))))))))))</f>
        <v>2</v>
      </c>
      <c r="S90" t="str">
        <f>IF(G90="V","0",IF(H90="V","1",IF(I90="V","2",IF(J90="V","2",IF(K90="V","0",IF(L90="V","1",IF(M90="V","2",IF(N90="V","3",IF(O90="V","3",IF(P90="V","3",IF(E90="V","0",IF(F90="V","1",""))))))))))))</f>
        <v>0</v>
      </c>
      <c r="T90" s="18" t="str">
        <f>+B91</f>
        <v>V</v>
      </c>
      <c r="U90" s="24" t="str">
        <f>IF(T90="V",IF(R90&gt;S90,R90,S90),IF(T90="P",IF(R90&lt;S90,R90,S90)))</f>
        <v>2</v>
      </c>
      <c r="V90" s="24" t="str">
        <f>IF(T90="V",IF(R90&gt;S90,S90,R90),IF(T90="P",IF(R90&lt;S90,S90,R90)))</f>
        <v>0</v>
      </c>
      <c r="W90" s="24">
        <f>IFERROR(+U90-V90,"")</f>
        <v>2</v>
      </c>
      <c r="X90" s="24">
        <f>IFERROR(+U90+V90,"")</f>
        <v>2</v>
      </c>
      <c r="Y90" t="str">
        <f>IF(OR(W90=1,W90=-1),IF(OR(X90=5,X90=3),"OK",""),"")</f>
        <v/>
      </c>
    </row>
    <row r="91" spans="1:25" x14ac:dyDescent="0.25">
      <c r="A91" t="str">
        <f>+Dati!A90</f>
        <v>Vinto o Perso</v>
      </c>
      <c r="B91" t="str">
        <f>+Dati!C90</f>
        <v>V</v>
      </c>
      <c r="U91" s="24"/>
      <c r="V91" s="24"/>
    </row>
    <row r="92" spans="1:25" x14ac:dyDescent="0.25">
      <c r="A92" t="str">
        <f>+Dati!A91</f>
        <v>Data</v>
      </c>
      <c r="B92" t="str">
        <f>+Dati!C91</f>
        <v>16.06.21</v>
      </c>
      <c r="U92" s="24"/>
      <c r="V92" s="24"/>
    </row>
    <row r="93" spans="1:25" x14ac:dyDescent="0.25">
      <c r="A93" t="str">
        <f>+Dati!A92</f>
        <v>Torneo</v>
      </c>
      <c r="B93" t="str">
        <f>+Dati!C92</f>
        <v>KAZ</v>
      </c>
      <c r="U93" s="24"/>
      <c r="V93" s="24"/>
    </row>
    <row r="94" spans="1:25" x14ac:dyDescent="0.25">
      <c r="A94" t="str">
        <f>+Dati!A93</f>
        <v>AVVERSARIO</v>
      </c>
      <c r="B94" t="str">
        <f>+Dati!C93</f>
        <v>Menezes J.</v>
      </c>
      <c r="U94" s="24"/>
      <c r="V94" s="24"/>
    </row>
    <row r="95" spans="1:25" x14ac:dyDescent="0.25">
      <c r="A95" t="str">
        <f>+Dati!A94</f>
        <v>AVVERSARIO</v>
      </c>
      <c r="B95" t="str">
        <f>+Dati!C94</f>
        <v>Basic M.</v>
      </c>
      <c r="U95" s="24"/>
      <c r="V95" s="24"/>
    </row>
    <row r="96" spans="1:25" x14ac:dyDescent="0.25">
      <c r="A96" t="str">
        <f>+Dati!A95</f>
        <v>Risultato</v>
      </c>
      <c r="B96" s="19">
        <f>+Dati!C95</f>
        <v>4.3055555555555562E-2</v>
      </c>
      <c r="C96" s="19" t="str">
        <f>TRIM(B96)</f>
        <v>0,0430555555555556</v>
      </c>
      <c r="E96" t="str">
        <f>IF(B96=$E$2,"V","")</f>
        <v/>
      </c>
      <c r="F96" t="str">
        <f>IF(B96=$F$2,"V","")</f>
        <v/>
      </c>
      <c r="G96" t="str">
        <f>IF(B96=$G$2,"V","")</f>
        <v/>
      </c>
      <c r="H96" t="str">
        <f>IF(B96=$H$2,"V","")</f>
        <v/>
      </c>
      <c r="I96" t="str">
        <f>IF(B96=$I$2,"V","")</f>
        <v/>
      </c>
      <c r="J96" t="str">
        <f>IF(B96=$J$2,"V","")</f>
        <v>V</v>
      </c>
      <c r="K96" t="str">
        <f>IF(B96=$K$2,"V","")</f>
        <v/>
      </c>
      <c r="L96" t="str">
        <f>IF(B96=$L$2,"V","")</f>
        <v/>
      </c>
      <c r="M96" t="str">
        <f>IF(B96=$M$2,"V","")</f>
        <v/>
      </c>
      <c r="N96" t="str">
        <f>IF(B96=$N$2,"V","")</f>
        <v/>
      </c>
      <c r="O96" t="str">
        <f>IF(B96=$O$2,"V","")</f>
        <v/>
      </c>
      <c r="P96" t="str">
        <f>IF(B96=$P$2,"V","")</f>
        <v/>
      </c>
      <c r="Q96" s="18" t="str">
        <f>IF(OR(G96="V",H96="V",I96="V",J96="V",K96="V",L96="V",M96="V",N96="V",O96="V",P96="V",E96="V",F96="V"),"V","NO DATI")</f>
        <v>V</v>
      </c>
      <c r="R96" t="str">
        <f>IF(G96="V","2",IF(H96="V","2",IF(I96="V","0",IF(J96="V","1",IF(K96="V","3",IF(L96="V","3",IF(M96="V","3",IF(N96="V","0",IF(O96="V","1",IF(P96="V","2",IF(E96="V","1",IF(F96="V","0",""))))))))))))</f>
        <v>1</v>
      </c>
      <c r="S96" t="str">
        <f>IF(G96="V","0",IF(H96="V","1",IF(I96="V","2",IF(J96="V","2",IF(K96="V","0",IF(L96="V","1",IF(M96="V","2",IF(N96="V","3",IF(O96="V","3",IF(P96="V","3",IF(E96="V","0",IF(F96="V","1",""))))))))))))</f>
        <v>2</v>
      </c>
      <c r="T96" s="18" t="str">
        <f>+B97</f>
        <v>V</v>
      </c>
      <c r="U96" s="24" t="str">
        <f>IF(T96="V",IF(R96&gt;S96,R96,S96),IF(T96="P",IF(R96&lt;S96,R96,S96)))</f>
        <v>2</v>
      </c>
      <c r="V96" s="24" t="str">
        <f>IF(T96="V",IF(R96&gt;S96,S96,R96),IF(T96="P",IF(R96&lt;S96,S96,R96)))</f>
        <v>1</v>
      </c>
      <c r="W96" s="24">
        <f>IFERROR(+U96-V96,"")</f>
        <v>1</v>
      </c>
      <c r="X96" s="24">
        <f>IFERROR(+U96+V96,"")</f>
        <v>3</v>
      </c>
      <c r="Y96" t="str">
        <f>IF(OR(W96=1,W96=-1),IF(OR(X96=5,X96=3),"OK",""),"")</f>
        <v>OK</v>
      </c>
    </row>
    <row r="97" spans="1:25" x14ac:dyDescent="0.25">
      <c r="A97" t="str">
        <f>+Dati!A96</f>
        <v>Vinto o Perso</v>
      </c>
      <c r="B97" t="str">
        <f>+Dati!C96</f>
        <v>V</v>
      </c>
      <c r="U97" s="24"/>
      <c r="V97" s="24"/>
    </row>
    <row r="98" spans="1:25" x14ac:dyDescent="0.25">
      <c r="A98" t="str">
        <f>+Dati!A97</f>
        <v>Data</v>
      </c>
      <c r="B98" t="str">
        <f>+Dati!C97</f>
        <v>15.06.21</v>
      </c>
      <c r="U98" s="24"/>
      <c r="V98" s="24"/>
    </row>
    <row r="99" spans="1:25" x14ac:dyDescent="0.25">
      <c r="A99" t="str">
        <f>+Dati!A98</f>
        <v>Torneo</v>
      </c>
      <c r="B99" t="str">
        <f>+Dati!C98</f>
        <v>KAZ</v>
      </c>
      <c r="U99" s="24"/>
      <c r="V99" s="24"/>
    </row>
    <row r="100" spans="1:25" x14ac:dyDescent="0.25">
      <c r="A100" t="str">
        <f>+Dati!A99</f>
        <v>AVVERSARIO</v>
      </c>
      <c r="B100" t="str">
        <f>+Dati!C99</f>
        <v>Basic M.</v>
      </c>
      <c r="U100" s="24"/>
      <c r="V100" s="24"/>
    </row>
    <row r="101" spans="1:25" x14ac:dyDescent="0.25">
      <c r="A101" t="str">
        <f>+Dati!A100</f>
        <v>AVVERSARIO</v>
      </c>
      <c r="B101" t="str">
        <f>+Dati!C100</f>
        <v>Skatov T.</v>
      </c>
      <c r="U101" s="24"/>
      <c r="V101" s="24"/>
    </row>
    <row r="102" spans="1:25" x14ac:dyDescent="0.25">
      <c r="A102" t="str">
        <f>+Dati!A101</f>
        <v>Risultato</v>
      </c>
      <c r="B102" s="19">
        <f>+Dati!C101</f>
        <v>8.3333333333333329E-2</v>
      </c>
      <c r="C102" s="19" t="str">
        <f>TRIM(B102)</f>
        <v>0,0833333333333333</v>
      </c>
      <c r="E102" t="str">
        <f>IF(B102=$E$2,"V","")</f>
        <v/>
      </c>
      <c r="F102" t="str">
        <f>IF(B102=$F$2,"V","")</f>
        <v/>
      </c>
      <c r="G102" t="str">
        <f>IF(B102=$G$2,"V","")</f>
        <v>V</v>
      </c>
      <c r="H102" t="str">
        <f>IF(B102=$H$2,"V","")</f>
        <v/>
      </c>
      <c r="I102" t="str">
        <f>IF(B102=$I$2,"V","")</f>
        <v/>
      </c>
      <c r="J102" t="str">
        <f>IF(B102=$J$2,"V","")</f>
        <v/>
      </c>
      <c r="K102" t="str">
        <f>IF(B102=$K$2,"V","")</f>
        <v/>
      </c>
      <c r="L102" t="str">
        <f>IF(B102=$L$2,"V","")</f>
        <v/>
      </c>
      <c r="M102" t="str">
        <f>IF(B102=$M$2,"V","")</f>
        <v/>
      </c>
      <c r="N102" t="str">
        <f>IF(B102=$N$2,"V","")</f>
        <v/>
      </c>
      <c r="O102" t="str">
        <f>IF(B102=$O$2,"V","")</f>
        <v/>
      </c>
      <c r="P102" t="str">
        <f>IF(B102=$P$2,"V","")</f>
        <v/>
      </c>
      <c r="Q102" s="18" t="str">
        <f>IF(OR(G102="V",H102="V",I102="V",J102="V",K102="V",L102="V",M102="V",N102="V",O102="V",P102="V",E102="V",F102="V"),"V","NO DATI")</f>
        <v>V</v>
      </c>
      <c r="R102" t="str">
        <f>IF(G102="V","2",IF(H102="V","2",IF(I102="V","0",IF(J102="V","1",IF(K102="V","3",IF(L102="V","3",IF(M102="V","3",IF(N102="V","0",IF(O102="V","1",IF(P102="V","2",IF(E102="V","1",IF(F102="V","0",""))))))))))))</f>
        <v>2</v>
      </c>
      <c r="S102" t="str">
        <f>IF(G102="V","0",IF(H102="V","1",IF(I102="V","2",IF(J102="V","2",IF(K102="V","0",IF(L102="V","1",IF(M102="V","2",IF(N102="V","3",IF(O102="V","3",IF(P102="V","3",IF(E102="V","0",IF(F102="V","1",""))))))))))))</f>
        <v>0</v>
      </c>
      <c r="T102" s="18" t="str">
        <f>+B103</f>
        <v>V</v>
      </c>
      <c r="U102" s="24" t="str">
        <f>IF(T102="V",IF(R102&gt;S102,R102,S102),IF(T102="P",IF(R102&lt;S102,R102,S102)))</f>
        <v>2</v>
      </c>
      <c r="V102" s="24" t="str">
        <f>IF(T102="V",IF(R102&gt;S102,S102,R102),IF(T102="P",IF(R102&lt;S102,S102,R102)))</f>
        <v>0</v>
      </c>
      <c r="W102" s="24">
        <f>IFERROR(+U102-V102,"")</f>
        <v>2</v>
      </c>
      <c r="X102" s="24">
        <f>IFERROR(+U102+V102,"")</f>
        <v>2</v>
      </c>
      <c r="Y102" t="str">
        <f>IF(OR(W102=1,W102=-1),IF(OR(X102=5,X102=3),"OK",""),"")</f>
        <v/>
      </c>
    </row>
    <row r="103" spans="1:25" x14ac:dyDescent="0.25">
      <c r="A103" t="str">
        <f>+Dati!A102</f>
        <v>Vinto o Perso</v>
      </c>
      <c r="B103" t="str">
        <f>+Dati!C102</f>
        <v>V</v>
      </c>
      <c r="U103" s="24"/>
      <c r="V103" s="24"/>
    </row>
    <row r="104" spans="1:25" x14ac:dyDescent="0.25">
      <c r="A104" t="str">
        <f>+Dati!A103</f>
        <v>Data</v>
      </c>
      <c r="B104" t="str">
        <f>+Dati!C103</f>
        <v>08.06.21</v>
      </c>
      <c r="U104" s="24"/>
      <c r="V104" s="24"/>
    </row>
    <row r="105" spans="1:25" x14ac:dyDescent="0.25">
      <c r="A105" t="str">
        <f>+Dati!A104</f>
        <v>Torneo</v>
      </c>
      <c r="B105" t="str">
        <f>+Dati!C104</f>
        <v>ALM</v>
      </c>
      <c r="U105" s="24"/>
      <c r="V105" s="24"/>
    </row>
    <row r="106" spans="1:25" x14ac:dyDescent="0.25">
      <c r="A106" t="str">
        <f>+Dati!A105</f>
        <v>AVVERSARIO</v>
      </c>
      <c r="B106" t="str">
        <f>+Dati!C105</f>
        <v>Istomin D.</v>
      </c>
      <c r="U106" s="24"/>
      <c r="V106" s="24"/>
    </row>
    <row r="107" spans="1:25" x14ac:dyDescent="0.25">
      <c r="A107" t="str">
        <f>+Dati!A106</f>
        <v>AVVERSARIO</v>
      </c>
      <c r="B107" t="str">
        <f>+Dati!C106</f>
        <v>Basic M.</v>
      </c>
      <c r="U107" s="24"/>
      <c r="V107" s="24"/>
    </row>
    <row r="108" spans="1:25" x14ac:dyDescent="0.25">
      <c r="A108" t="str">
        <f>+Dati!A107</f>
        <v>Risultato</v>
      </c>
      <c r="B108" s="19">
        <f>+Dati!C107</f>
        <v>8.4027777777777771E-2</v>
      </c>
      <c r="C108" s="19" t="str">
        <f>TRIM(B108)</f>
        <v>0,0840277777777778</v>
      </c>
      <c r="E108" t="str">
        <f>IF(B108=$E$2,"V","")</f>
        <v/>
      </c>
      <c r="F108" t="str">
        <f>IF(B108=$F$2,"V","")</f>
        <v/>
      </c>
      <c r="G108" t="str">
        <f>IF(B108=$G$2,"V","")</f>
        <v/>
      </c>
      <c r="H108" t="str">
        <f>IF(B108=$H$2,"V","")</f>
        <v>V</v>
      </c>
      <c r="I108" t="str">
        <f>IF(B108=$I$2,"V","")</f>
        <v/>
      </c>
      <c r="J108" t="str">
        <f>IF(B108=$J$2,"V","")</f>
        <v/>
      </c>
      <c r="K108" t="str">
        <f>IF(B108=$K$2,"V","")</f>
        <v/>
      </c>
      <c r="L108" t="str">
        <f>IF(B108=$L$2,"V","")</f>
        <v/>
      </c>
      <c r="M108" t="str">
        <f>IF(B108=$M$2,"V","")</f>
        <v/>
      </c>
      <c r="N108" t="str">
        <f>IF(B108=$N$2,"V","")</f>
        <v/>
      </c>
      <c r="O108" t="str">
        <f>IF(B108=$O$2,"V","")</f>
        <v/>
      </c>
      <c r="P108" t="str">
        <f>IF(B108=$P$2,"V","")</f>
        <v/>
      </c>
      <c r="Q108" s="18" t="str">
        <f>IF(OR(G108="V",H108="V",I108="V",J108="V",K108="V",L108="V",M108="V",N108="V",O108="V",P108="V",E108="V",F108="V"),"V","NO DATI")</f>
        <v>V</v>
      </c>
      <c r="R108" t="str">
        <f>IF(G108="V","2",IF(H108="V","2",IF(I108="V","0",IF(J108="V","1",IF(K108="V","3",IF(L108="V","3",IF(M108="V","3",IF(N108="V","0",IF(O108="V","1",IF(P108="V","2",IF(E108="V","1",IF(F108="V","0",""))))))))))))</f>
        <v>2</v>
      </c>
      <c r="S108" t="str">
        <f>IF(G108="V","0",IF(H108="V","1",IF(I108="V","2",IF(J108="V","2",IF(K108="V","0",IF(L108="V","1",IF(M108="V","2",IF(N108="V","3",IF(O108="V","3",IF(P108="V","3",IF(E108="V","0",IF(F108="V","1",""))))))))))))</f>
        <v>1</v>
      </c>
      <c r="T108" s="18" t="str">
        <f>+B109</f>
        <v>P</v>
      </c>
      <c r="U108" s="24" t="str">
        <f>IF(T108="V",IF(R108&gt;S108,R108,S108),IF(T108="P",IF(R108&lt;S108,R108,S108)))</f>
        <v>1</v>
      </c>
      <c r="V108" s="24" t="str">
        <f>IF(T108="V",IF(R108&gt;S108,S108,R108),IF(T108="P",IF(R108&lt;S108,S108,R108)))</f>
        <v>2</v>
      </c>
      <c r="W108" s="24">
        <f>IFERROR(+U108-V108,"")</f>
        <v>-1</v>
      </c>
      <c r="X108" s="24">
        <f>IFERROR(+U108+V108,"")</f>
        <v>3</v>
      </c>
      <c r="Y108" t="str">
        <f>IF(OR(W108=1,W108=-1),IF(OR(X108=5,X108=3),"OK",""),"")</f>
        <v>OK</v>
      </c>
    </row>
    <row r="109" spans="1:25" x14ac:dyDescent="0.25">
      <c r="A109" t="str">
        <f>+Dati!A108</f>
        <v>Vinto o Perso</v>
      </c>
      <c r="B109" t="str">
        <f>+Dati!C108</f>
        <v>P</v>
      </c>
      <c r="U109" s="24"/>
      <c r="V109" s="24"/>
    </row>
    <row r="110" spans="1:25" x14ac:dyDescent="0.25">
      <c r="A110" t="str">
        <f>+Dati!A109</f>
        <v>Data</v>
      </c>
      <c r="B110" t="str">
        <f>+Dati!C109</f>
        <v>22.05.21</v>
      </c>
      <c r="U110" s="24"/>
      <c r="V110" s="24"/>
    </row>
    <row r="111" spans="1:25" x14ac:dyDescent="0.25">
      <c r="A111" t="str">
        <f>+Dati!A110</f>
        <v>Torneo</v>
      </c>
      <c r="B111" t="str">
        <f>+Dati!C110</f>
        <v>BEL</v>
      </c>
      <c r="U111" s="24"/>
      <c r="V111" s="24"/>
    </row>
    <row r="112" spans="1:25" x14ac:dyDescent="0.25">
      <c r="A112" t="str">
        <f>+Dati!A111</f>
        <v>AVVERSARIO</v>
      </c>
      <c r="B112" t="str">
        <f>+Dati!C111</f>
        <v>Carballes Baena R.</v>
      </c>
      <c r="U112" s="24"/>
      <c r="V112" s="24"/>
    </row>
    <row r="113" spans="1:25" x14ac:dyDescent="0.25">
      <c r="A113" t="str">
        <f>+Dati!A112</f>
        <v>AVVERSARIO</v>
      </c>
      <c r="B113" t="str">
        <f>+Dati!C112</f>
        <v>Basic M.</v>
      </c>
      <c r="U113" s="24"/>
      <c r="V113" s="24"/>
    </row>
    <row r="114" spans="1:25" x14ac:dyDescent="0.25">
      <c r="A114" t="str">
        <f>+Dati!A113</f>
        <v>Risultato</v>
      </c>
      <c r="B114" s="19">
        <f>+Dati!C113</f>
        <v>8.3333333333333329E-2</v>
      </c>
      <c r="E114" t="str">
        <f>IF(B114=$E$2,"V","")</f>
        <v/>
      </c>
      <c r="F114" t="str">
        <f>IF(B114=$F$2,"V","")</f>
        <v/>
      </c>
      <c r="G114" t="str">
        <f>IF(B114=$G$2,"V","")</f>
        <v>V</v>
      </c>
      <c r="H114" t="str">
        <f>IF(B114=$H$2,"V","")</f>
        <v/>
      </c>
      <c r="I114" t="str">
        <f>IF(B114=$I$2,"V","")</f>
        <v/>
      </c>
      <c r="J114" t="str">
        <f>IF(B114=$J$2,"V","")</f>
        <v/>
      </c>
      <c r="K114" t="str">
        <f>IF(B114=$K$2,"V","")</f>
        <v/>
      </c>
      <c r="L114" t="str">
        <f>IF(B114=$L$2,"V","")</f>
        <v/>
      </c>
      <c r="M114" t="str">
        <f>IF(B114=$M$2,"V","")</f>
        <v/>
      </c>
      <c r="N114" t="str">
        <f>IF(B114=$N$2,"V","")</f>
        <v/>
      </c>
      <c r="O114" t="str">
        <f>IF(B114=$O$2,"V","")</f>
        <v/>
      </c>
      <c r="P114" t="str">
        <f>IF(B114=$P$2,"V","")</f>
        <v/>
      </c>
      <c r="Q114" s="18" t="str">
        <f>IF(OR(G114="V",H114="V",I114="V",J114="V",K114="V",L114="V",M114="V",N114="V",O114="V",P114="V",E114="V",F114="V"),"V","NO DATI")</f>
        <v>V</v>
      </c>
      <c r="R114" t="str">
        <f>IF(G114="V","2",IF(H114="V","2",IF(I114="V","0",IF(J114="V","1",IF(K114="V","3",IF(L114="V","3",IF(M114="V","3",IF(N114="V","0",IF(O114="V","1",IF(P114="V","2",IF(E114="V","1",IF(F114="V","0",""))))))))))))</f>
        <v>2</v>
      </c>
      <c r="S114" t="str">
        <f>IF(G114="V","0",IF(H114="V","1",IF(I114="V","2",IF(J114="V","2",IF(K114="V","0",IF(L114="V","1",IF(M114="V","2",IF(N114="V","3",IF(O114="V","3",IF(P114="V","3",IF(E114="V","0",IF(F114="V","1",""))))))))))))</f>
        <v>0</v>
      </c>
      <c r="T114" s="18" t="str">
        <f>+B115</f>
        <v>P</v>
      </c>
      <c r="U114" s="24" t="str">
        <f>IF(T114="V",IF(R114&gt;S114,R114,S114),IF(T114="P",IF(R114&lt;S114,R114,S114)))</f>
        <v>0</v>
      </c>
      <c r="V114" s="24" t="str">
        <f>IF(T114="V",IF(R114&gt;S114,S114,R114),IF(T114="P",IF(R114&lt;S114,S114,R114)))</f>
        <v>2</v>
      </c>
      <c r="W114" s="24">
        <f>IFERROR(+U114-V114,"")</f>
        <v>-2</v>
      </c>
      <c r="X114" s="24">
        <f>IFERROR(+U114+V114,"")</f>
        <v>2</v>
      </c>
      <c r="Y114" t="str">
        <f>IF(OR(W114=1,W114=-1),IF(OR(X114=5,X114=3),"OK",""),"")</f>
        <v/>
      </c>
    </row>
    <row r="115" spans="1:25" x14ac:dyDescent="0.25">
      <c r="A115" t="str">
        <f>+Dati!A114</f>
        <v>Vinto o Perso</v>
      </c>
      <c r="B115" t="str">
        <f>+Dati!C114</f>
        <v>P</v>
      </c>
      <c r="U115" s="24"/>
      <c r="V115" s="24"/>
    </row>
    <row r="116" spans="1:25" x14ac:dyDescent="0.25">
      <c r="A116" t="str">
        <f>+Dati!A115</f>
        <v>Data</v>
      </c>
      <c r="B116" t="str">
        <f>+Dati!C115</f>
        <v>16.04.21</v>
      </c>
      <c r="U116" s="24"/>
      <c r="V116" s="24"/>
    </row>
    <row r="117" spans="1:25" x14ac:dyDescent="0.25">
      <c r="A117" t="str">
        <f>+Dati!A116</f>
        <v>Torneo</v>
      </c>
      <c r="B117" t="str">
        <f>+Dati!C116</f>
        <v>SPL</v>
      </c>
      <c r="U117" s="24"/>
      <c r="V117" s="24"/>
    </row>
    <row r="118" spans="1:25" x14ac:dyDescent="0.25">
      <c r="A118" t="str">
        <f>+Dati!A117</f>
        <v>AVVERSARIO</v>
      </c>
      <c r="B118" t="str">
        <f>+Dati!C117</f>
        <v>Bourgue M.</v>
      </c>
      <c r="U118" s="24"/>
      <c r="V118" s="24"/>
    </row>
    <row r="119" spans="1:25" x14ac:dyDescent="0.25">
      <c r="A119" t="str">
        <f>+Dati!A118</f>
        <v>AVVERSARIO</v>
      </c>
      <c r="B119" t="str">
        <f>+Dati!C118</f>
        <v>Basic M.</v>
      </c>
      <c r="U119" s="24"/>
      <c r="V119" s="24"/>
    </row>
    <row r="120" spans="1:25" x14ac:dyDescent="0.25">
      <c r="A120" t="str">
        <f>+Dati!A119</f>
        <v>Risultato</v>
      </c>
      <c r="B120" s="19">
        <f>+Dati!C119</f>
        <v>8.4027777777777771E-2</v>
      </c>
      <c r="C120" s="19" t="str">
        <f>TRIM(B120)</f>
        <v>0,0840277777777778</v>
      </c>
      <c r="E120" t="str">
        <f>IF(B120=$E$2,"V","")</f>
        <v/>
      </c>
      <c r="F120" t="str">
        <f>IF(B120=$F$2,"V","")</f>
        <v/>
      </c>
      <c r="G120" t="str">
        <f>IF(B120=$G$2,"V","")</f>
        <v/>
      </c>
      <c r="H120" t="str">
        <f>IF(B120=$H$2,"V","")</f>
        <v>V</v>
      </c>
      <c r="I120" t="str">
        <f>IF(B120=$I$2,"V","")</f>
        <v/>
      </c>
      <c r="J120" t="str">
        <f>IF(B120=$J$2,"V","")</f>
        <v/>
      </c>
      <c r="K120" t="str">
        <f>IF(B120=$K$2,"V","")</f>
        <v/>
      </c>
      <c r="L120" t="str">
        <f>IF(B120=$L$2,"V","")</f>
        <v/>
      </c>
      <c r="M120" t="str">
        <f>IF(B120=$M$2,"V","")</f>
        <v/>
      </c>
      <c r="N120" t="str">
        <f>IF(B120=$N$2,"V","")</f>
        <v/>
      </c>
      <c r="O120" t="str">
        <f>IF(B120=$O$2,"V","")</f>
        <v/>
      </c>
      <c r="P120" t="str">
        <f>IF(B120=$P$2,"V","")</f>
        <v/>
      </c>
      <c r="Q120" s="18" t="str">
        <f>IF(OR(G120="V",H120="V",I120="V",J120="V",K120="V",L120="V",M120="V",N120="V",O120="V",P120="V",E120="V",F120="V"),"V","NO DATI")</f>
        <v>V</v>
      </c>
      <c r="R120" t="str">
        <f>IF(G120="V","2",IF(H120="V","2",IF(I120="V","0",IF(J120="V","1",IF(K120="V","3",IF(L120="V","3",IF(M120="V","3",IF(N120="V","0",IF(O120="V","1",IF(P120="V","2",IF(E120="V","1",IF(F120="V","0",""))))))))))))</f>
        <v>2</v>
      </c>
      <c r="S120" t="str">
        <f>IF(G120="V","0",IF(H120="V","1",IF(I120="V","2",IF(J120="V","2",IF(K120="V","0",IF(L120="V","1",IF(M120="V","2",IF(N120="V","3",IF(O120="V","3",IF(P120="V","3",IF(E120="V","0",IF(F120="V","1",""))))))))))))</f>
        <v>1</v>
      </c>
      <c r="T120" s="18" t="str">
        <f>+B121</f>
        <v>P</v>
      </c>
      <c r="U120" s="24" t="str">
        <f>IF(T120="V",IF(R120&gt;S120,R120,S120),IF(T120="P",IF(R120&lt;S120,R120,S120)))</f>
        <v>1</v>
      </c>
      <c r="V120" s="24" t="str">
        <f>IF(T120="V",IF(R120&gt;S120,S120,R120),IF(T120="P",IF(R120&lt;S120,S120,R120)))</f>
        <v>2</v>
      </c>
      <c r="W120" s="24">
        <f>IFERROR(+U120-V120,"")</f>
        <v>-1</v>
      </c>
      <c r="X120" s="24">
        <f>IFERROR(+U120+V120,"")</f>
        <v>3</v>
      </c>
      <c r="Y120" t="str">
        <f>IF(OR(W120=1,W120=-1),IF(OR(X120=5,X120=3),"OK",""),"")</f>
        <v>OK</v>
      </c>
    </row>
    <row r="121" spans="1:25" x14ac:dyDescent="0.25">
      <c r="A121" t="str">
        <f>+Dati!A120</f>
        <v>Vinto o Perso</v>
      </c>
      <c r="B121" t="str">
        <f>+Dati!C120</f>
        <v>P</v>
      </c>
      <c r="U121" s="24"/>
      <c r="V121" s="24"/>
    </row>
    <row r="122" spans="1:25" x14ac:dyDescent="0.25">
      <c r="A122" t="str">
        <f>+Dati!A121</f>
        <v>Data</v>
      </c>
      <c r="B122" t="str">
        <f>+Dati!C121</f>
        <v>15.04.21</v>
      </c>
      <c r="U122" s="24"/>
      <c r="V122" s="24"/>
    </row>
    <row r="123" spans="1:25" x14ac:dyDescent="0.25">
      <c r="A123" t="str">
        <f>+Dati!A122</f>
        <v>Torneo</v>
      </c>
      <c r="B123" t="str">
        <f>+Dati!C122</f>
        <v>SPL</v>
      </c>
      <c r="U123" s="24"/>
      <c r="V123" s="24"/>
    </row>
    <row r="124" spans="1:25" x14ac:dyDescent="0.25">
      <c r="A124" t="str">
        <f>+Dati!A123</f>
        <v>AVVERSARIO</v>
      </c>
      <c r="B124" t="str">
        <f>+Dati!C123</f>
        <v>Basic M.</v>
      </c>
      <c r="U124" s="24"/>
      <c r="V124" s="24"/>
    </row>
    <row r="125" spans="1:25" x14ac:dyDescent="0.25">
      <c r="A125" t="str">
        <f>+Dati!A124</f>
        <v>AVVERSARIO</v>
      </c>
      <c r="B125" t="str">
        <f>+Dati!C124</f>
        <v>Collarini A.</v>
      </c>
      <c r="U125" s="24"/>
      <c r="V125" s="24"/>
    </row>
    <row r="126" spans="1:25" x14ac:dyDescent="0.25">
      <c r="A126" t="str">
        <f>+Dati!A125</f>
        <v>Risultato</v>
      </c>
      <c r="B126" s="19">
        <f>+Dati!C125</f>
        <v>8.3333333333333329E-2</v>
      </c>
      <c r="C126" s="19" t="str">
        <f>TRIM(B126)</f>
        <v>0,0833333333333333</v>
      </c>
      <c r="E126" t="str">
        <f>IF(B126=$E$2,"V","")</f>
        <v/>
      </c>
      <c r="F126" t="str">
        <f>IF(B126=$F$2,"V","")</f>
        <v/>
      </c>
      <c r="G126" t="str">
        <f>IF(B126=$G$2,"V","")</f>
        <v>V</v>
      </c>
      <c r="H126" t="str">
        <f>IF(B126=$H$2,"V","")</f>
        <v/>
      </c>
      <c r="I126" t="str">
        <f>IF(B126=$I$2,"V","")</f>
        <v/>
      </c>
      <c r="J126" t="str">
        <f>IF(B126=$J$2,"V","")</f>
        <v/>
      </c>
      <c r="K126" t="str">
        <f>IF(B126=$K$2,"V","")</f>
        <v/>
      </c>
      <c r="L126" t="str">
        <f>IF(B126=$L$2,"V","")</f>
        <v/>
      </c>
      <c r="M126" t="str">
        <f>IF(B126=$M$2,"V","")</f>
        <v/>
      </c>
      <c r="N126" t="str">
        <f>IF(B126=$N$2,"V","")</f>
        <v/>
      </c>
      <c r="O126" t="str">
        <f>IF(B126=$O$2,"V","")</f>
        <v/>
      </c>
      <c r="P126" t="str">
        <f>IF(B126=$P$2,"V","")</f>
        <v/>
      </c>
      <c r="Q126" s="18" t="str">
        <f>IF(OR(G126="V",H126="V",I126="V",J126="V",K126="V",L126="V",M126="V",N126="V",O126="V",P126="V",E126="V",F126="V"),"V","NO DATI")</f>
        <v>V</v>
      </c>
      <c r="R126" t="str">
        <f>IF(G126="V","2",IF(H126="V","2",IF(I126="V","0",IF(J126="V","1",IF(K126="V","3",IF(L126="V","3",IF(M126="V","3",IF(N126="V","0",IF(O126="V","1",IF(P126="V","2",IF(E126="V","1",IF(F126="V","0",""))))))))))))</f>
        <v>2</v>
      </c>
      <c r="S126" t="str">
        <f>IF(G126="V","0",IF(H126="V","1",IF(I126="V","2",IF(J126="V","2",IF(K126="V","0",IF(L126="V","1",IF(M126="V","2",IF(N126="V","3",IF(O126="V","3",IF(P126="V","3",IF(E126="V","0",IF(F126="V","1",""))))))))))))</f>
        <v>0</v>
      </c>
      <c r="T126" s="18" t="str">
        <f>+B127</f>
        <v>V</v>
      </c>
      <c r="U126" s="24" t="str">
        <f>IF(T126="V",IF(R126&gt;S126,R126,S126),IF(T126="P",IF(R126&lt;S126,R126,S126)))</f>
        <v>2</v>
      </c>
      <c r="V126" s="24" t="str">
        <f>IF(T126="V",IF(R126&gt;S126,S126,R126),IF(T126="P",IF(R126&lt;S126,S126,R126)))</f>
        <v>0</v>
      </c>
      <c r="W126" s="24">
        <f>IFERROR(+U126-V126,"")</f>
        <v>2</v>
      </c>
      <c r="X126" s="24">
        <f>IFERROR(+U126+V126,"")</f>
        <v>2</v>
      </c>
      <c r="Y126" t="str">
        <f>IF(OR(W126=1,W126=-1),IF(OR(X126=5,X126=3),"OK",""),"")</f>
        <v/>
      </c>
    </row>
    <row r="127" spans="1:25" x14ac:dyDescent="0.25">
      <c r="A127" t="str">
        <f>+Dati!A126</f>
        <v>Vinto o Perso</v>
      </c>
      <c r="B127" t="str">
        <f>+Dati!C126</f>
        <v>V</v>
      </c>
      <c r="U127" s="24"/>
      <c r="V127" s="24"/>
    </row>
    <row r="128" spans="1:25" x14ac:dyDescent="0.25">
      <c r="A128" t="str">
        <f>+Dati!A127</f>
        <v>Data</v>
      </c>
      <c r="B128" t="str">
        <f>+Dati!C127</f>
        <v>13.04.21</v>
      </c>
      <c r="U128" s="24"/>
      <c r="V128" s="24"/>
    </row>
    <row r="129" spans="1:25" x14ac:dyDescent="0.25">
      <c r="A129" t="str">
        <f>+Dati!A128</f>
        <v>Torneo</v>
      </c>
      <c r="B129" t="str">
        <f>+Dati!C128</f>
        <v>SPL</v>
      </c>
      <c r="U129" s="24"/>
      <c r="V129" s="24"/>
    </row>
    <row r="130" spans="1:25" x14ac:dyDescent="0.25">
      <c r="A130" t="str">
        <f>+Dati!A129</f>
        <v>AVVERSARIO</v>
      </c>
      <c r="B130" t="str">
        <f>+Dati!C129</f>
        <v>Basic M.</v>
      </c>
      <c r="U130" s="24"/>
      <c r="V130" s="24"/>
    </row>
    <row r="131" spans="1:25" x14ac:dyDescent="0.25">
      <c r="A131" t="str">
        <f>+Dati!A130</f>
        <v>AVVERSARIO</v>
      </c>
      <c r="B131" t="str">
        <f>+Dati!C130</f>
        <v>Istomin D.</v>
      </c>
      <c r="U131" s="24"/>
      <c r="V131" s="24"/>
    </row>
    <row r="132" spans="1:25" x14ac:dyDescent="0.25">
      <c r="A132" t="str">
        <f>+Dati!A131</f>
        <v>Risultato</v>
      </c>
      <c r="B132" s="19">
        <f>+Dati!C131</f>
        <v>8.3333333333333329E-2</v>
      </c>
      <c r="C132" s="19" t="str">
        <f>TRIM(B132)</f>
        <v>0,0833333333333333</v>
      </c>
      <c r="E132" t="str">
        <f>IF(B132=$E$2,"V","")</f>
        <v/>
      </c>
      <c r="F132" t="str">
        <f>IF(B132=$F$2,"V","")</f>
        <v/>
      </c>
      <c r="G132" t="str">
        <f>IF(B132=$G$2,"V","")</f>
        <v>V</v>
      </c>
      <c r="H132" t="str">
        <f>IF(B132=$H$2,"V","")</f>
        <v/>
      </c>
      <c r="I132" t="str">
        <f>IF(B132=$I$2,"V","")</f>
        <v/>
      </c>
      <c r="J132" t="str">
        <f>IF(B132=$J$2,"V","")</f>
        <v/>
      </c>
      <c r="K132" t="str">
        <f>IF(B132=$K$2,"V","")</f>
        <v/>
      </c>
      <c r="L132" t="str">
        <f>IF(B132=$L$2,"V","")</f>
        <v/>
      </c>
      <c r="M132" t="str">
        <f>IF(B132=$M$2,"V","")</f>
        <v/>
      </c>
      <c r="N132" t="str">
        <f>IF(B132=$N$2,"V","")</f>
        <v/>
      </c>
      <c r="O132" t="str">
        <f>IF(B132=$O$2,"V","")</f>
        <v/>
      </c>
      <c r="P132" t="str">
        <f>IF(B132=$P$2,"V","")</f>
        <v/>
      </c>
      <c r="Q132" s="18" t="str">
        <f>IF(OR(G132="V",H132="V",I132="V",J132="V",K132="V",L132="V",M132="V",N132="V",O132="V",P132="V",E132="V",F132="V"),"V","NO DATI")</f>
        <v>V</v>
      </c>
      <c r="R132" t="str">
        <f>IF(G132="V","2",IF(H132="V","2",IF(I132="V","0",IF(J132="V","1",IF(K132="V","3",IF(L132="V","3",IF(M132="V","3",IF(N132="V","0",IF(O132="V","1",IF(P132="V","2",IF(E132="V","1",IF(F132="V","0",""))))))))))))</f>
        <v>2</v>
      </c>
      <c r="S132" t="str">
        <f>IF(G132="V","0",IF(H132="V","1",IF(I132="V","2",IF(J132="V","2",IF(K132="V","0",IF(L132="V","1",IF(M132="V","2",IF(N132="V","3",IF(O132="V","3",IF(P132="V","3",IF(E132="V","0",IF(F132="V","1",""))))))))))))</f>
        <v>0</v>
      </c>
      <c r="T132" s="18" t="str">
        <f>+B133</f>
        <v>V</v>
      </c>
      <c r="U132" s="24" t="str">
        <f>IF(T132="V",IF(R132&gt;S132,R132,S132),IF(T132="P",IF(R132&lt;S132,R132,S132)))</f>
        <v>2</v>
      </c>
      <c r="V132" s="24" t="str">
        <f>IF(T132="V",IF(R132&gt;S132,S132,R132),IF(T132="P",IF(R132&lt;S132,S132,R132)))</f>
        <v>0</v>
      </c>
      <c r="W132" s="24">
        <f>IFERROR(+U132-V132,"")</f>
        <v>2</v>
      </c>
      <c r="X132" s="24">
        <f>IFERROR(+U132+V132,"")</f>
        <v>2</v>
      </c>
      <c r="Y132" t="str">
        <f>IF(OR(W132=1,W132=-1),IF(OR(X132=5,X132=3),"OK",""),"")</f>
        <v/>
      </c>
    </row>
    <row r="133" spans="1:25" x14ac:dyDescent="0.25">
      <c r="A133" t="str">
        <f>+Dati!A132</f>
        <v>Vinto o Perso</v>
      </c>
      <c r="B133" t="str">
        <f>+Dati!C132</f>
        <v>V</v>
      </c>
      <c r="U133" s="24"/>
      <c r="V133" s="24"/>
    </row>
    <row r="134" spans="1:25" x14ac:dyDescent="0.25">
      <c r="A134" t="str">
        <f>+Dati!A133</f>
        <v>Data</v>
      </c>
      <c r="B134" t="str">
        <f>+Dati!C133</f>
        <v>12.04.21</v>
      </c>
      <c r="U134" s="24"/>
      <c r="V134" s="24"/>
    </row>
    <row r="135" spans="1:25" x14ac:dyDescent="0.25">
      <c r="A135" t="str">
        <f>+Dati!A134</f>
        <v>Torneo</v>
      </c>
      <c r="B135" t="str">
        <f>+Dati!C134</f>
        <v>SPL</v>
      </c>
      <c r="U135" s="24"/>
      <c r="V135" s="24"/>
    </row>
    <row r="136" spans="1:25" x14ac:dyDescent="0.25">
      <c r="A136" t="str">
        <f>+Dati!A135</f>
        <v>AVVERSARIO</v>
      </c>
      <c r="B136" t="str">
        <f>+Dati!C135</f>
        <v>Collarini A.</v>
      </c>
      <c r="U136" s="24"/>
      <c r="V136" s="24"/>
    </row>
    <row r="137" spans="1:25" x14ac:dyDescent="0.25">
      <c r="A137" t="str">
        <f>+Dati!A136</f>
        <v>AVVERSARIO</v>
      </c>
      <c r="B137" t="str">
        <f>+Dati!C136</f>
        <v>Basic M.</v>
      </c>
      <c r="U137" s="24"/>
      <c r="V137" s="24"/>
    </row>
    <row r="138" spans="1:25" x14ac:dyDescent="0.25">
      <c r="A138" t="str">
        <f>+Dati!A137</f>
        <v>Risultato</v>
      </c>
      <c r="B138" s="19">
        <f>+Dati!C137</f>
        <v>4.3055555555555562E-2</v>
      </c>
      <c r="C138" s="19" t="str">
        <f>TRIM(B138)</f>
        <v>0,0430555555555556</v>
      </c>
      <c r="E138" t="str">
        <f>IF(B138=$E$2,"V","")</f>
        <v/>
      </c>
      <c r="F138" t="str">
        <f>IF(B138=$F$2,"V","")</f>
        <v/>
      </c>
      <c r="G138" t="str">
        <f>IF(B138=$G$2,"V","")</f>
        <v/>
      </c>
      <c r="H138" t="str">
        <f>IF(B138=$H$2,"V","")</f>
        <v/>
      </c>
      <c r="I138" t="str">
        <f>IF(B138=$I$2,"V","")</f>
        <v/>
      </c>
      <c r="J138" t="str">
        <f>IF(B138=$J$2,"V","")</f>
        <v>V</v>
      </c>
      <c r="K138" t="str">
        <f>IF(B138=$K$2,"V","")</f>
        <v/>
      </c>
      <c r="L138" t="str">
        <f>IF(B138=$L$2,"V","")</f>
        <v/>
      </c>
      <c r="M138" t="str">
        <f>IF(B138=$M$2,"V","")</f>
        <v/>
      </c>
      <c r="N138" t="str">
        <f>IF(B138=$N$2,"V","")</f>
        <v/>
      </c>
      <c r="O138" t="str">
        <f>IF(B138=$O$2,"V","")</f>
        <v/>
      </c>
      <c r="P138" t="str">
        <f>IF(B138=$P$2,"V","")</f>
        <v/>
      </c>
      <c r="Q138" s="18" t="str">
        <f>IF(OR(G138="V",H138="V",I138="V",J138="V",K138="V",L138="V",M138="V",N138="V",O138="V",P138="V",E138="V",F138="V"),"V","NO DATI")</f>
        <v>V</v>
      </c>
      <c r="R138" t="str">
        <f>IF(G138="V","2",IF(H138="V","2",IF(I138="V","0",IF(J138="V","1",IF(K138="V","3",IF(L138="V","3",IF(M138="V","3",IF(N138="V","0",IF(O138="V","1",IF(P138="V","2",IF(E138="V","1",IF(F138="V","0",""))))))))))))</f>
        <v>1</v>
      </c>
      <c r="S138" t="str">
        <f>IF(G138="V","0",IF(H138="V","1",IF(I138="V","2",IF(J138="V","2",IF(K138="V","0",IF(L138="V","1",IF(M138="V","2",IF(N138="V","3",IF(O138="V","3",IF(P138="V","3",IF(E138="V","0",IF(F138="V","1",""))))))))))))</f>
        <v>2</v>
      </c>
      <c r="T138" s="18" t="str">
        <f>+B139</f>
        <v>V</v>
      </c>
      <c r="U138" s="24" t="str">
        <f>IF(T138="V",IF(R138&gt;S138,R138,S138),IF(T138="P",IF(R138&lt;S138,R138,S138)))</f>
        <v>2</v>
      </c>
      <c r="V138" s="24" t="str">
        <f>IF(T138="V",IF(R138&gt;S138,S138,R138),IF(T138="P",IF(R138&lt;S138,S138,R138)))</f>
        <v>1</v>
      </c>
      <c r="W138" s="24">
        <f>IFERROR(+U138-V138,"")</f>
        <v>1</v>
      </c>
      <c r="X138" s="24">
        <f>IFERROR(+U138+V138,"")</f>
        <v>3</v>
      </c>
      <c r="Y138" t="str">
        <f>IF(OR(W138=1,W138=-1),IF(OR(X138=5,X138=3),"OK",""),"")</f>
        <v>OK</v>
      </c>
    </row>
    <row r="139" spans="1:25" x14ac:dyDescent="0.25">
      <c r="A139" t="str">
        <f>+Dati!A138</f>
        <v>Vinto o Perso</v>
      </c>
      <c r="B139" t="str">
        <f>+Dati!C138</f>
        <v>V</v>
      </c>
      <c r="U139" s="24"/>
      <c r="V139" s="24"/>
    </row>
    <row r="140" spans="1:25" x14ac:dyDescent="0.25">
      <c r="A140" t="str">
        <f>+Dati!A139</f>
        <v>Data</v>
      </c>
      <c r="B140" t="str">
        <f>+Dati!C139</f>
        <v>11.04.21</v>
      </c>
      <c r="U140" s="24"/>
      <c r="V140" s="24"/>
    </row>
    <row r="141" spans="1:25" x14ac:dyDescent="0.25">
      <c r="A141" t="str">
        <f>+Dati!A140</f>
        <v>Torneo</v>
      </c>
      <c r="B141" t="str">
        <f>+Dati!C140</f>
        <v>SPL</v>
      </c>
      <c r="U141" s="24"/>
      <c r="V141" s="24"/>
    </row>
    <row r="142" spans="1:25" x14ac:dyDescent="0.25">
      <c r="A142" t="str">
        <f>+Dati!A141</f>
        <v>AVVERSARIO</v>
      </c>
      <c r="B142" t="str">
        <f>+Dati!C141</f>
        <v>Basic M.</v>
      </c>
      <c r="U142" s="24"/>
      <c r="V142" s="24"/>
    </row>
    <row r="143" spans="1:25" x14ac:dyDescent="0.25">
      <c r="A143" t="str">
        <f>+Dati!A142</f>
        <v>AVVERSARIO</v>
      </c>
      <c r="B143" t="str">
        <f>+Dati!C142</f>
        <v>Wu Tung-Lin</v>
      </c>
      <c r="U143" s="24"/>
      <c r="V143" s="24"/>
    </row>
    <row r="144" spans="1:25" x14ac:dyDescent="0.25">
      <c r="A144" t="str">
        <f>+Dati!A143</f>
        <v>Risultato</v>
      </c>
      <c r="B144" s="19">
        <f>+Dati!C143</f>
        <v>8.3333333333333329E-2</v>
      </c>
      <c r="C144" s="19" t="str">
        <f>TRIM(B144)</f>
        <v>0,0833333333333333</v>
      </c>
      <c r="E144" t="str">
        <f>IF(B144=$E$2,"V","")</f>
        <v/>
      </c>
      <c r="F144" t="str">
        <f>IF(B144=$F$2,"V","")</f>
        <v/>
      </c>
      <c r="G144" t="str">
        <f>IF(B144=$G$2,"V","")</f>
        <v>V</v>
      </c>
      <c r="H144" t="str">
        <f>IF(B144=$H$2,"V","")</f>
        <v/>
      </c>
      <c r="I144" t="str">
        <f>IF(B144=$I$2,"V","")</f>
        <v/>
      </c>
      <c r="J144" t="str">
        <f>IF(B144=$J$2,"V","")</f>
        <v/>
      </c>
      <c r="K144" t="str">
        <f>IF(B144=$K$2,"V","")</f>
        <v/>
      </c>
      <c r="L144" t="str">
        <f>IF(B144=$L$2,"V","")</f>
        <v/>
      </c>
      <c r="M144" t="str">
        <f>IF(B144=$M$2,"V","")</f>
        <v/>
      </c>
      <c r="N144" t="str">
        <f>IF(B144=$N$2,"V","")</f>
        <v/>
      </c>
      <c r="O144" t="str">
        <f>IF(B144=$O$2,"V","")</f>
        <v/>
      </c>
      <c r="P144" t="str">
        <f>IF(B144=$P$2,"V","")</f>
        <v/>
      </c>
      <c r="Q144" s="18" t="str">
        <f>IF(OR(G144="V",H144="V",I144="V",J144="V",K144="V",L144="V",M144="V",N144="V",O144="V",P144="V",E144="V",F144="V"),"V","NO DATI")</f>
        <v>V</v>
      </c>
      <c r="R144" t="str">
        <f>IF(G144="V","2",IF(H144="V","2",IF(I144="V","0",IF(J144="V","1",IF(K144="V","3",IF(L144="V","3",IF(M144="V","3",IF(N144="V","0",IF(O144="V","1",IF(P144="V","2",IF(E144="V","1",IF(F144="V","0",""))))))))))))</f>
        <v>2</v>
      </c>
      <c r="S144" t="str">
        <f>IF(G144="V","0",IF(H144="V","1",IF(I144="V","2",IF(J144="V","2",IF(K144="V","0",IF(L144="V","1",IF(M144="V","2",IF(N144="V","3",IF(O144="V","3",IF(P144="V","3",IF(E144="V","0",IF(F144="V","1",""))))))))))))</f>
        <v>0</v>
      </c>
      <c r="T144" s="18" t="str">
        <f>+B145</f>
        <v>V</v>
      </c>
      <c r="U144" s="24" t="str">
        <f>IF(T144="V",IF(R144&gt;S144,R144,S144),IF(T144="P",IF(R144&lt;S144,R144,S144)))</f>
        <v>2</v>
      </c>
      <c r="V144" s="24" t="str">
        <f>IF(T144="V",IF(R144&gt;S144,S144,R144),IF(T144="P",IF(R144&lt;S144,S144,R144)))</f>
        <v>0</v>
      </c>
      <c r="W144" s="24">
        <f>IFERROR(+U144-V144,"")</f>
        <v>2</v>
      </c>
      <c r="X144" s="24">
        <f>IFERROR(+U144+V144,"")</f>
        <v>2</v>
      </c>
      <c r="Y144" t="str">
        <f>IF(OR(W144=1,W144=-1),IF(OR(X144=5,X144=3),"OK",""),"")</f>
        <v/>
      </c>
    </row>
    <row r="145" spans="1:22" x14ac:dyDescent="0.25">
      <c r="A145" t="str">
        <f>+Dati!A144</f>
        <v>Vinto o Perso</v>
      </c>
      <c r="B145" t="str">
        <f>+Dati!C144</f>
        <v>V</v>
      </c>
      <c r="U145" s="24"/>
      <c r="V145" s="24"/>
    </row>
    <row r="146" spans="1:22" x14ac:dyDescent="0.25">
      <c r="U146" s="24"/>
      <c r="V146" s="24"/>
    </row>
    <row r="147" spans="1:22" x14ac:dyDescent="0.25">
      <c r="U147" s="24"/>
      <c r="V147" s="24"/>
    </row>
    <row r="148" spans="1:22" x14ac:dyDescent="0.25">
      <c r="U148" s="24"/>
      <c r="V148" s="24"/>
    </row>
    <row r="149" spans="1:22" x14ac:dyDescent="0.25">
      <c r="U149" s="24"/>
      <c r="V149" s="24"/>
    </row>
    <row r="150" spans="1:22" x14ac:dyDescent="0.25">
      <c r="U150" s="24"/>
      <c r="V150" s="24"/>
    </row>
    <row r="151" spans="1:22" x14ac:dyDescent="0.25">
      <c r="U151" s="24"/>
      <c r="V151" s="24"/>
    </row>
    <row r="152" spans="1:22" x14ac:dyDescent="0.25">
      <c r="U152" s="24"/>
      <c r="V152" s="24"/>
    </row>
    <row r="153" spans="1:22" x14ac:dyDescent="0.25">
      <c r="U153" s="24"/>
      <c r="V153" s="24"/>
    </row>
    <row r="154" spans="1:22" x14ac:dyDescent="0.25">
      <c r="U154" s="24"/>
      <c r="V154" s="24"/>
    </row>
    <row r="155" spans="1:22" x14ac:dyDescent="0.25">
      <c r="U155" s="24"/>
      <c r="V155" s="24"/>
    </row>
    <row r="156" spans="1:22" x14ac:dyDescent="0.25">
      <c r="U156" s="24"/>
      <c r="V156" s="24"/>
    </row>
    <row r="157" spans="1:22" x14ac:dyDescent="0.25">
      <c r="U157" s="24"/>
      <c r="V157" s="24"/>
    </row>
    <row r="158" spans="1:22" x14ac:dyDescent="0.25">
      <c r="U158" s="24"/>
      <c r="V158" s="24"/>
    </row>
    <row r="159" spans="1:22" x14ac:dyDescent="0.25">
      <c r="U159" s="24"/>
      <c r="V159" s="24"/>
    </row>
    <row r="160" spans="1:22" x14ac:dyDescent="0.25">
      <c r="U160" s="24"/>
      <c r="V160" s="24"/>
    </row>
    <row r="161" spans="21:22" x14ac:dyDescent="0.25">
      <c r="U161" s="24"/>
      <c r="V161" s="24"/>
    </row>
    <row r="162" spans="21:22" x14ac:dyDescent="0.25">
      <c r="U162" s="24"/>
      <c r="V162" s="24"/>
    </row>
    <row r="163" spans="21:22" x14ac:dyDescent="0.25">
      <c r="U163" s="24"/>
      <c r="V163" s="24"/>
    </row>
    <row r="164" spans="21:22" x14ac:dyDescent="0.25">
      <c r="U164" s="24"/>
      <c r="V164" s="24"/>
    </row>
    <row r="165" spans="21:22" x14ac:dyDescent="0.25">
      <c r="U165" s="24"/>
      <c r="V165" s="24"/>
    </row>
    <row r="166" spans="21:22" x14ac:dyDescent="0.25">
      <c r="U166" s="24"/>
      <c r="V166" s="24"/>
    </row>
    <row r="167" spans="21:22" x14ac:dyDescent="0.25">
      <c r="U167" s="24"/>
      <c r="V167" s="24"/>
    </row>
    <row r="168" spans="21:22" x14ac:dyDescent="0.25">
      <c r="U168" s="24"/>
      <c r="V168" s="24"/>
    </row>
    <row r="169" spans="21:22" x14ac:dyDescent="0.25">
      <c r="U169" s="24"/>
      <c r="V169" s="24"/>
    </row>
    <row r="170" spans="21:22" x14ac:dyDescent="0.25">
      <c r="U170" s="24"/>
      <c r="V170" s="24"/>
    </row>
    <row r="171" spans="21:22" x14ac:dyDescent="0.25">
      <c r="U171" s="24"/>
      <c r="V171" s="24"/>
    </row>
    <row r="172" spans="21:22" x14ac:dyDescent="0.25">
      <c r="U172" s="24"/>
      <c r="V172" s="24"/>
    </row>
    <row r="173" spans="21:22" x14ac:dyDescent="0.25">
      <c r="U173" s="24"/>
      <c r="V173" s="24"/>
    </row>
    <row r="174" spans="21:22" x14ac:dyDescent="0.25">
      <c r="U174" s="24"/>
      <c r="V174" s="24"/>
    </row>
    <row r="175" spans="21:22" x14ac:dyDescent="0.25">
      <c r="U175" s="24"/>
      <c r="V175" s="24"/>
    </row>
    <row r="176" spans="21:22" x14ac:dyDescent="0.25">
      <c r="U176" s="24"/>
      <c r="V176" s="24"/>
    </row>
    <row r="177" spans="21:22" x14ac:dyDescent="0.25">
      <c r="U177" s="24"/>
      <c r="V177" s="24"/>
    </row>
    <row r="178" spans="21:22" x14ac:dyDescent="0.25">
      <c r="U178" s="24"/>
      <c r="V178" s="24"/>
    </row>
    <row r="179" spans="21:22" x14ac:dyDescent="0.25">
      <c r="U179" s="24"/>
      <c r="V179" s="24"/>
    </row>
    <row r="180" spans="21:22" x14ac:dyDescent="0.25">
      <c r="U180" s="24"/>
      <c r="V180" s="24"/>
    </row>
    <row r="181" spans="21:22" x14ac:dyDescent="0.25">
      <c r="U181" s="24"/>
      <c r="V181" s="24"/>
    </row>
    <row r="182" spans="21:22" x14ac:dyDescent="0.25">
      <c r="U182" s="24"/>
      <c r="V182" s="24"/>
    </row>
    <row r="183" spans="21:22" x14ac:dyDescent="0.25">
      <c r="U183" s="24"/>
      <c r="V183" s="24"/>
    </row>
    <row r="184" spans="21:22" x14ac:dyDescent="0.25">
      <c r="U184" s="24"/>
      <c r="V184" s="24"/>
    </row>
    <row r="185" spans="21:22" x14ac:dyDescent="0.25">
      <c r="U185" s="24"/>
      <c r="V185" s="24"/>
    </row>
    <row r="186" spans="21:22" x14ac:dyDescent="0.25">
      <c r="U186" s="24"/>
      <c r="V186" s="24"/>
    </row>
    <row r="187" spans="21:22" x14ac:dyDescent="0.25">
      <c r="U187" s="24"/>
      <c r="V187" s="24"/>
    </row>
    <row r="188" spans="21:22" x14ac:dyDescent="0.25">
      <c r="U188" s="24"/>
      <c r="V188" s="24"/>
    </row>
    <row r="189" spans="21:22" x14ac:dyDescent="0.25">
      <c r="U189" s="24"/>
      <c r="V189" s="24"/>
    </row>
    <row r="190" spans="21:22" x14ac:dyDescent="0.25">
      <c r="U190" s="24"/>
      <c r="V190" s="24"/>
    </row>
    <row r="191" spans="21:22" x14ac:dyDescent="0.25">
      <c r="U191" s="24"/>
      <c r="V191" s="24"/>
    </row>
    <row r="192" spans="21:22" x14ac:dyDescent="0.25">
      <c r="U192" s="24"/>
      <c r="V192" s="24"/>
    </row>
    <row r="193" spans="21:22" x14ac:dyDescent="0.25">
      <c r="U193" s="24"/>
      <c r="V193" s="24"/>
    </row>
    <row r="194" spans="21:22" x14ac:dyDescent="0.25">
      <c r="U194" s="24"/>
      <c r="V194" s="24"/>
    </row>
    <row r="195" spans="21:22" x14ac:dyDescent="0.25">
      <c r="U195" s="24"/>
      <c r="V195" s="24"/>
    </row>
    <row r="196" spans="21:22" x14ac:dyDescent="0.25">
      <c r="U196" s="24"/>
      <c r="V196" s="24"/>
    </row>
    <row r="197" spans="21:22" x14ac:dyDescent="0.25">
      <c r="U197" s="24"/>
      <c r="V197" s="24"/>
    </row>
    <row r="198" spans="21:22" x14ac:dyDescent="0.25">
      <c r="U198" s="24"/>
      <c r="V198" s="24"/>
    </row>
    <row r="199" spans="21:22" x14ac:dyDescent="0.25">
      <c r="U199" s="24"/>
      <c r="V199" s="24"/>
    </row>
    <row r="200" spans="21:22" x14ac:dyDescent="0.25">
      <c r="U200" s="24"/>
      <c r="V200" s="24"/>
    </row>
    <row r="201" spans="21:22" x14ac:dyDescent="0.25">
      <c r="U201" s="24"/>
      <c r="V201" s="24"/>
    </row>
    <row r="202" spans="21:22" x14ac:dyDescent="0.25">
      <c r="U202" s="24"/>
      <c r="V202" s="24"/>
    </row>
    <row r="203" spans="21:22" x14ac:dyDescent="0.25">
      <c r="U203" s="24"/>
      <c r="V203" s="24"/>
    </row>
    <row r="204" spans="21:22" x14ac:dyDescent="0.25">
      <c r="U204" s="24"/>
      <c r="V204" s="24"/>
    </row>
    <row r="205" spans="21:22" x14ac:dyDescent="0.25">
      <c r="U205" s="24"/>
      <c r="V205" s="24"/>
    </row>
    <row r="206" spans="21:22" x14ac:dyDescent="0.25">
      <c r="U206" s="24"/>
      <c r="V206" s="24"/>
    </row>
    <row r="207" spans="21:22" x14ac:dyDescent="0.25">
      <c r="U207" s="24"/>
      <c r="V207" s="24"/>
    </row>
    <row r="208" spans="21:22" x14ac:dyDescent="0.25">
      <c r="U208" s="24"/>
      <c r="V208" s="24"/>
    </row>
    <row r="209" spans="21:22" x14ac:dyDescent="0.25">
      <c r="U209" s="24"/>
      <c r="V209" s="24"/>
    </row>
    <row r="210" spans="21:22" x14ac:dyDescent="0.25">
      <c r="U210" s="24"/>
      <c r="V210" s="24"/>
    </row>
    <row r="211" spans="21:22" x14ac:dyDescent="0.25">
      <c r="U211" s="24"/>
      <c r="V211" s="24"/>
    </row>
    <row r="212" spans="21:22" x14ac:dyDescent="0.25">
      <c r="U212" s="24"/>
      <c r="V212" s="24"/>
    </row>
    <row r="213" spans="21:22" x14ac:dyDescent="0.25">
      <c r="U213" s="24"/>
      <c r="V213" s="24"/>
    </row>
    <row r="214" spans="21:22" x14ac:dyDescent="0.25">
      <c r="U214" s="24"/>
      <c r="V214" s="24"/>
    </row>
    <row r="215" spans="21:22" x14ac:dyDescent="0.25">
      <c r="U215" s="24"/>
      <c r="V215" s="24"/>
    </row>
    <row r="216" spans="21:22" x14ac:dyDescent="0.25">
      <c r="U216" s="24"/>
      <c r="V216" s="24"/>
    </row>
    <row r="217" spans="21:22" x14ac:dyDescent="0.25">
      <c r="U217" s="24"/>
      <c r="V217" s="24"/>
    </row>
    <row r="218" spans="21:22" x14ac:dyDescent="0.25">
      <c r="U218" s="24"/>
      <c r="V218" s="24"/>
    </row>
    <row r="219" spans="21:22" x14ac:dyDescent="0.25">
      <c r="U219" s="24"/>
      <c r="V219" s="24"/>
    </row>
    <row r="220" spans="21:22" x14ac:dyDescent="0.25">
      <c r="U220" s="24"/>
      <c r="V220" s="24"/>
    </row>
    <row r="221" spans="21:22" x14ac:dyDescent="0.25">
      <c r="U221" s="24"/>
      <c r="V221" s="24"/>
    </row>
    <row r="222" spans="21:22" x14ac:dyDescent="0.25">
      <c r="U222" s="24"/>
      <c r="V222" s="24"/>
    </row>
    <row r="223" spans="21:22" x14ac:dyDescent="0.25">
      <c r="U223" s="24"/>
      <c r="V223" s="24"/>
    </row>
    <row r="224" spans="21:22" x14ac:dyDescent="0.25">
      <c r="U224" s="24"/>
      <c r="V224" s="24"/>
    </row>
    <row r="225" spans="21:22" x14ac:dyDescent="0.25">
      <c r="U225" s="24"/>
      <c r="V225" s="24"/>
    </row>
    <row r="226" spans="21:22" x14ac:dyDescent="0.25">
      <c r="U226" s="24"/>
      <c r="V226" s="24"/>
    </row>
    <row r="227" spans="21:22" x14ac:dyDescent="0.25">
      <c r="U227" s="24"/>
      <c r="V227" s="24"/>
    </row>
    <row r="228" spans="21:22" x14ac:dyDescent="0.25">
      <c r="U228" s="24"/>
      <c r="V228" s="24"/>
    </row>
    <row r="229" spans="21:22" x14ac:dyDescent="0.25">
      <c r="U229" s="24"/>
      <c r="V229" s="24"/>
    </row>
    <row r="230" spans="21:22" x14ac:dyDescent="0.25">
      <c r="U230" s="24"/>
      <c r="V230" s="24"/>
    </row>
  </sheetData>
  <mergeCells count="7">
    <mergeCell ref="AB1:AC1"/>
    <mergeCell ref="AD1:AE1"/>
    <mergeCell ref="R1:S1"/>
    <mergeCell ref="R2:S2"/>
    <mergeCell ref="U1:V1"/>
    <mergeCell ref="U2:V2"/>
    <mergeCell ref="Z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2A1D-EAE9-44CF-B69F-4E4EDC804BAB}">
  <sheetPr codeName="Foglio3"/>
  <dimension ref="B2:N29"/>
  <sheetViews>
    <sheetView tabSelected="1" workbookViewId="0">
      <selection activeCell="C3" sqref="C3:N5"/>
    </sheetView>
  </sheetViews>
  <sheetFormatPr defaultRowHeight="15" x14ac:dyDescent="0.25"/>
  <cols>
    <col min="1" max="1" width="7.42578125" style="35" customWidth="1"/>
    <col min="2" max="2" width="2.140625" style="35" customWidth="1"/>
    <col min="3" max="16384" width="9.140625" style="35"/>
  </cols>
  <sheetData>
    <row r="2" spans="2:14" ht="15.75" thickBot="1" x14ac:dyDescent="0.3"/>
    <row r="3" spans="2:14" ht="15" customHeight="1" x14ac:dyDescent="0.25">
      <c r="B3" s="36"/>
      <c r="C3" s="87" t="s">
        <v>49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</row>
    <row r="4" spans="2:14" ht="15" customHeight="1" x14ac:dyDescent="0.25">
      <c r="B4" s="37"/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2:14" ht="15" customHeight="1" thickBot="1" x14ac:dyDescent="0.3">
      <c r="B5" s="37"/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2:14" ht="15" customHeight="1" x14ac:dyDescent="0.25">
      <c r="B6" s="37"/>
      <c r="C6" s="93" t="s">
        <v>50</v>
      </c>
      <c r="D6" s="94"/>
      <c r="E6" s="94"/>
      <c r="F6" s="95"/>
      <c r="G6" s="104" t="str">
        <f>+Elaborazioni!B3</f>
        <v>ATP - SINGOLARE: Halle (Germania), erba - 1/16 finale</v>
      </c>
      <c r="H6" s="105"/>
      <c r="I6" s="105"/>
      <c r="J6" s="106"/>
      <c r="K6" s="96" t="s">
        <v>51</v>
      </c>
      <c r="L6" s="97"/>
      <c r="M6" s="97"/>
      <c r="N6" s="98"/>
    </row>
    <row r="7" spans="2:14" ht="15" customHeight="1" x14ac:dyDescent="0.25">
      <c r="B7" s="37"/>
      <c r="C7" s="38"/>
      <c r="D7" s="39"/>
      <c r="E7" s="39"/>
      <c r="F7" s="40"/>
      <c r="G7" s="104"/>
      <c r="H7" s="105"/>
      <c r="I7" s="105"/>
      <c r="J7" s="106"/>
      <c r="K7" s="41"/>
      <c r="L7" s="39"/>
      <c r="M7" s="39"/>
      <c r="N7" s="42"/>
    </row>
    <row r="8" spans="2:14" x14ac:dyDescent="0.25">
      <c r="B8" s="37"/>
      <c r="C8" s="99" t="str">
        <f>+Elaborazioni!W3</f>
        <v xml:space="preserve"> DE JONG J.</v>
      </c>
      <c r="D8" s="100"/>
      <c r="E8" s="100"/>
      <c r="F8" s="101"/>
      <c r="G8" s="104"/>
      <c r="H8" s="105"/>
      <c r="I8" s="105"/>
      <c r="J8" s="106"/>
      <c r="K8" s="102" t="str">
        <f>+Elaborazioni!W4</f>
        <v xml:space="preserve"> BASIC M.</v>
      </c>
      <c r="L8" s="100"/>
      <c r="M8" s="100"/>
      <c r="N8" s="103"/>
    </row>
    <row r="9" spans="2:14" x14ac:dyDescent="0.25">
      <c r="B9" s="37"/>
      <c r="C9" s="43"/>
      <c r="D9" s="44"/>
      <c r="E9" s="44"/>
      <c r="F9" s="45"/>
      <c r="G9" s="104"/>
      <c r="H9" s="105"/>
      <c r="I9" s="105"/>
      <c r="J9" s="106"/>
      <c r="K9" s="46"/>
      <c r="L9" s="44"/>
      <c r="M9" s="44"/>
      <c r="N9" s="47"/>
    </row>
    <row r="10" spans="2:14" x14ac:dyDescent="0.25">
      <c r="B10" s="37"/>
      <c r="C10" s="38"/>
      <c r="D10" s="44" t="s">
        <v>34</v>
      </c>
      <c r="E10" s="44" t="s">
        <v>35</v>
      </c>
      <c r="F10" s="40"/>
      <c r="G10" s="104"/>
      <c r="H10" s="105"/>
      <c r="I10" s="105"/>
      <c r="J10" s="106"/>
      <c r="K10" s="41"/>
      <c r="L10" s="44" t="s">
        <v>34</v>
      </c>
      <c r="M10" s="44" t="s">
        <v>35</v>
      </c>
      <c r="N10" s="42"/>
    </row>
    <row r="11" spans="2:14" x14ac:dyDescent="0.25">
      <c r="B11" s="37"/>
      <c r="C11" s="38" t="s">
        <v>52</v>
      </c>
      <c r="D11" s="39">
        <f>+Elaborazioni!X3</f>
        <v>6</v>
      </c>
      <c r="E11" s="39">
        <f>+Elaborazioni!Y3</f>
        <v>4</v>
      </c>
      <c r="F11" s="40" t="s">
        <v>52</v>
      </c>
      <c r="G11" s="104"/>
      <c r="H11" s="105"/>
      <c r="I11" s="105"/>
      <c r="J11" s="106"/>
      <c r="K11" s="41" t="s">
        <v>52</v>
      </c>
      <c r="L11" s="39">
        <f>+Elaborazioni!X4</f>
        <v>7</v>
      </c>
      <c r="M11" s="39">
        <f>+Elaborazioni!Y4</f>
        <v>3</v>
      </c>
      <c r="N11" s="42" t="s">
        <v>52</v>
      </c>
    </row>
    <row r="12" spans="2:14" x14ac:dyDescent="0.25">
      <c r="B12" s="37"/>
      <c r="C12" s="38" t="s">
        <v>36</v>
      </c>
      <c r="D12" s="48">
        <f>+Elaborazioni!Z3</f>
        <v>13</v>
      </c>
      <c r="E12" s="48">
        <f>+Elaborazioni!AA3</f>
        <v>8</v>
      </c>
      <c r="F12" s="40" t="s">
        <v>36</v>
      </c>
      <c r="G12" s="104"/>
      <c r="H12" s="105"/>
      <c r="I12" s="105"/>
      <c r="J12" s="106"/>
      <c r="K12" s="41" t="s">
        <v>36</v>
      </c>
      <c r="L12" s="48">
        <f>+Elaborazioni!Z4</f>
        <v>16</v>
      </c>
      <c r="M12" s="48">
        <f>+Elaborazioni!AA4</f>
        <v>8</v>
      </c>
      <c r="N12" s="42" t="s">
        <v>36</v>
      </c>
    </row>
    <row r="13" spans="2:14" x14ac:dyDescent="0.25">
      <c r="B13" s="37"/>
      <c r="C13" s="38"/>
      <c r="D13" s="39"/>
      <c r="E13" s="39"/>
      <c r="F13" s="40"/>
      <c r="G13" s="113" t="str">
        <f>+Elaborazioni!B4</f>
        <v>14.06.2021 14:55</v>
      </c>
      <c r="H13" s="114"/>
      <c r="I13" s="114"/>
      <c r="J13" s="115"/>
      <c r="K13" s="41"/>
      <c r="L13" s="39"/>
      <c r="M13" s="39"/>
      <c r="N13" s="42"/>
    </row>
    <row r="14" spans="2:14" ht="15.75" thickBot="1" x14ac:dyDescent="0.3">
      <c r="B14" s="37"/>
      <c r="C14" s="38"/>
      <c r="D14" s="39"/>
      <c r="E14" s="39"/>
      <c r="F14" s="39"/>
      <c r="G14" s="49"/>
      <c r="H14" s="50"/>
      <c r="I14" s="50"/>
      <c r="J14" s="51"/>
      <c r="K14" s="52"/>
      <c r="L14" s="52"/>
      <c r="M14" s="52"/>
      <c r="N14" s="53"/>
    </row>
    <row r="15" spans="2:14" x14ac:dyDescent="0.25">
      <c r="B15" s="37"/>
      <c r="C15" s="54"/>
      <c r="D15" s="55"/>
      <c r="E15" s="55"/>
      <c r="F15" s="55"/>
      <c r="G15" s="54"/>
      <c r="H15" s="55"/>
      <c r="I15" s="55"/>
      <c r="J15" s="56"/>
      <c r="K15" s="55"/>
      <c r="L15" s="55"/>
      <c r="M15" s="55"/>
      <c r="N15" s="56"/>
    </row>
    <row r="16" spans="2:14" x14ac:dyDescent="0.25">
      <c r="B16" s="37"/>
      <c r="C16" s="99" t="s">
        <v>53</v>
      </c>
      <c r="D16" s="100"/>
      <c r="E16" s="100"/>
      <c r="F16" s="101"/>
      <c r="G16" s="99" t="s">
        <v>54</v>
      </c>
      <c r="H16" s="100"/>
      <c r="I16" s="100"/>
      <c r="J16" s="101"/>
      <c r="K16" s="99" t="s">
        <v>53</v>
      </c>
      <c r="L16" s="100"/>
      <c r="M16" s="100"/>
      <c r="N16" s="101"/>
    </row>
    <row r="17" spans="2:14" x14ac:dyDescent="0.25">
      <c r="B17" s="37"/>
      <c r="C17" s="38"/>
      <c r="D17" s="39"/>
      <c r="E17" s="39"/>
      <c r="F17" s="39"/>
      <c r="G17" s="38"/>
      <c r="H17" s="39"/>
      <c r="I17" s="39"/>
      <c r="J17" s="40"/>
      <c r="K17" s="39"/>
      <c r="L17" s="39"/>
      <c r="M17" s="39"/>
      <c r="N17" s="40"/>
    </row>
    <row r="18" spans="2:14" ht="23.25" x14ac:dyDescent="0.25">
      <c r="B18" s="37"/>
      <c r="C18" s="125">
        <f>IFERROR(+Elaborazioni!Y9,"")</f>
        <v>0.47619047619047622</v>
      </c>
      <c r="D18" s="126"/>
      <c r="E18" s="126"/>
      <c r="F18" s="127"/>
      <c r="G18" s="125">
        <f>IFERROR(+Elaborazioni!AB8,"")</f>
        <v>0.5714285714285714</v>
      </c>
      <c r="H18" s="126"/>
      <c r="I18" s="126"/>
      <c r="J18" s="127"/>
      <c r="K18" s="125">
        <f>IFERROR(+Elaborazioni!Z9,"")</f>
        <v>0.52380952380952384</v>
      </c>
      <c r="L18" s="126"/>
      <c r="M18" s="126"/>
      <c r="N18" s="127"/>
    </row>
    <row r="19" spans="2:14" ht="15.75" thickBot="1" x14ac:dyDescent="0.3">
      <c r="B19" s="37"/>
      <c r="C19" s="57"/>
      <c r="D19" s="52"/>
      <c r="E19" s="52"/>
      <c r="F19" s="52"/>
      <c r="G19" s="57"/>
      <c r="H19" s="52"/>
      <c r="I19" s="52"/>
      <c r="J19" s="53"/>
      <c r="K19" s="52"/>
      <c r="L19" s="52"/>
      <c r="M19" s="52"/>
      <c r="N19" s="53"/>
    </row>
    <row r="20" spans="2:14" x14ac:dyDescent="0.25">
      <c r="B20" s="37"/>
      <c r="C20" s="58"/>
      <c r="D20" s="59"/>
      <c r="E20" s="59"/>
      <c r="F20" s="60"/>
      <c r="G20" s="59"/>
      <c r="H20" s="59"/>
      <c r="I20" s="59"/>
      <c r="J20" s="60"/>
      <c r="K20" s="59"/>
      <c r="L20" s="59"/>
      <c r="M20" s="59"/>
      <c r="N20" s="60"/>
    </row>
    <row r="21" spans="2:14" x14ac:dyDescent="0.25">
      <c r="B21" s="37"/>
      <c r="C21" s="128" t="s">
        <v>47</v>
      </c>
      <c r="D21" s="129"/>
      <c r="E21" s="129"/>
      <c r="F21" s="130"/>
      <c r="G21" s="61" t="str">
        <f>IFERROR(+Elaborazioni!Z11,"")</f>
        <v>0-2</v>
      </c>
      <c r="H21" s="61"/>
      <c r="I21" s="62">
        <f>IF(G21="","",+Elaborazioni!AA11)</f>
        <v>0.75</v>
      </c>
      <c r="J21" s="63"/>
      <c r="K21" s="61" t="str">
        <f>IFERROR(+Elaborazioni!AB11,"")</f>
        <v>1-2</v>
      </c>
      <c r="L21" s="61"/>
      <c r="M21" s="62">
        <f>IF(K21="","",+Elaborazioni!AC11)</f>
        <v>0.35</v>
      </c>
      <c r="N21" s="63"/>
    </row>
    <row r="22" spans="2:14" ht="15.75" thickBot="1" x14ac:dyDescent="0.3">
      <c r="B22" s="37"/>
      <c r="C22" s="64"/>
      <c r="D22" s="65"/>
      <c r="E22" s="65"/>
      <c r="F22" s="66"/>
      <c r="G22" s="61"/>
      <c r="H22" s="61"/>
      <c r="I22" s="62"/>
      <c r="J22" s="66"/>
      <c r="K22" s="61"/>
      <c r="L22" s="61"/>
      <c r="M22" s="62"/>
      <c r="N22" s="63"/>
    </row>
    <row r="23" spans="2:14" x14ac:dyDescent="0.25">
      <c r="B23" s="37"/>
      <c r="C23" s="58"/>
      <c r="D23" s="59"/>
      <c r="E23" s="59"/>
      <c r="F23" s="60"/>
      <c r="G23" s="58"/>
      <c r="H23" s="107" t="str">
        <f>IF(G24="","",+Elaborazioni!AA12)</f>
        <v/>
      </c>
      <c r="I23" s="108"/>
      <c r="J23" s="58"/>
      <c r="K23" s="107" t="str">
        <f>IF(J24="","",+Elaborazioni!AC12)</f>
        <v/>
      </c>
      <c r="L23" s="108"/>
      <c r="M23" s="59"/>
      <c r="N23" s="108" t="str">
        <f>IF(M24="","",+Elaborazioni!AE12)</f>
        <v/>
      </c>
    </row>
    <row r="24" spans="2:14" x14ac:dyDescent="0.25">
      <c r="B24" s="37"/>
      <c r="C24" s="128" t="s">
        <v>48</v>
      </c>
      <c r="D24" s="129"/>
      <c r="E24" s="129"/>
      <c r="F24" s="130"/>
      <c r="G24" s="67" t="str">
        <f>IFERROR(+Elaborazioni!Z12,"")</f>
        <v/>
      </c>
      <c r="H24" s="109"/>
      <c r="I24" s="110"/>
      <c r="J24" s="67" t="str">
        <f>IFERROR(+Elaborazioni!AB12,"")</f>
        <v/>
      </c>
      <c r="K24" s="109"/>
      <c r="L24" s="110"/>
      <c r="M24" s="61" t="str">
        <f>IFERROR(+Elaborazioni!AD12,"")</f>
        <v/>
      </c>
      <c r="N24" s="110"/>
    </row>
    <row r="25" spans="2:14" ht="15.75" thickBot="1" x14ac:dyDescent="0.3">
      <c r="B25" s="37"/>
      <c r="C25" s="64"/>
      <c r="D25" s="65"/>
      <c r="E25" s="65"/>
      <c r="F25" s="66"/>
      <c r="G25" s="64"/>
      <c r="H25" s="111"/>
      <c r="I25" s="112"/>
      <c r="J25" s="64"/>
      <c r="K25" s="111"/>
      <c r="L25" s="112"/>
      <c r="M25" s="65"/>
      <c r="N25" s="112"/>
    </row>
    <row r="26" spans="2:14" x14ac:dyDescent="0.25">
      <c r="B26" s="37"/>
      <c r="C26" s="116" t="str">
        <f>+Elaborazioni!Q2</f>
        <v/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8"/>
    </row>
    <row r="27" spans="2:14" x14ac:dyDescent="0.25">
      <c r="B27" s="37"/>
      <c r="C27" s="119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1"/>
    </row>
    <row r="28" spans="2:14" ht="15.75" thickBot="1" x14ac:dyDescent="0.3">
      <c r="B28" s="37"/>
      <c r="C28" s="122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4"/>
    </row>
    <row r="29" spans="2:14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6"/>
    </row>
  </sheetData>
  <sheetProtection algorithmName="SHA-512" hashValue="ddFNroJvjDrWf9HmrhmQkc5rjcJvHCHPGuSSuf+l3TSUixm0Z2896871gYzE40nATKmXqPDGOf0CS/m7m7gb8Q==" saltValue="Ithw5yRD/RGKO7rr03m3Lg==" spinCount="100000" sheet="1" objects="1" scenarios="1"/>
  <mergeCells count="19">
    <mergeCell ref="H23:I25"/>
    <mergeCell ref="K23:L25"/>
    <mergeCell ref="N23:N25"/>
    <mergeCell ref="G13:J13"/>
    <mergeCell ref="C26:N28"/>
    <mergeCell ref="C16:F16"/>
    <mergeCell ref="K16:N16"/>
    <mergeCell ref="C18:F18"/>
    <mergeCell ref="K18:N18"/>
    <mergeCell ref="G16:J16"/>
    <mergeCell ref="G18:J18"/>
    <mergeCell ref="C21:F21"/>
    <mergeCell ref="C24:F24"/>
    <mergeCell ref="C3:N5"/>
    <mergeCell ref="C6:F6"/>
    <mergeCell ref="K6:N6"/>
    <mergeCell ref="C8:F8"/>
    <mergeCell ref="K8:N8"/>
    <mergeCell ref="G6:J12"/>
  </mergeCells>
  <conditionalFormatting sqref="C26:N28">
    <cfRule type="cellIs" dxfId="2" priority="4" operator="equal">
      <formula>"DATI NON IDONEI"</formula>
    </cfRule>
  </conditionalFormatting>
  <conditionalFormatting sqref="C18:F18 K18:N18">
    <cfRule type="cellIs" dxfId="1" priority="3" operator="greaterThan">
      <formula>0.5</formula>
    </cfRule>
  </conditionalFormatting>
  <conditionalFormatting sqref="K18:N18 C18:F18">
    <cfRule type="iconSet" priority="1">
      <iconSet iconSet="3Arrows">
        <cfvo type="percent" val="0"/>
        <cfvo type="percent" val="33"/>
        <cfvo type="percent" val="67"/>
      </iconSet>
    </cfRule>
    <cfRule type="cellIs" dxfId="0" priority="2" operator="less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GAME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Maidirebet</dc:creator>
  <cp:lastModifiedBy>Maidirebet</cp:lastModifiedBy>
  <dcterms:created xsi:type="dcterms:W3CDTF">2021-06-06T12:22:34Z</dcterms:created>
  <dcterms:modified xsi:type="dcterms:W3CDTF">2021-06-18T22:07:50Z</dcterms:modified>
</cp:coreProperties>
</file>